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ml.chartshap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worksheets/sheet1.xml" ContentType="application/vnd.openxmlformats-officedocument.spreadsheetml.workshee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aecom-my.sharepoint.com/personal/bianca_mintz_aecom_com/Documents/Desktop/AECOM 2/Shaft Gauging/"/>
    </mc:Choice>
  </mc:AlternateContent>
  <xr:revisionPtr revIDLastSave="0" documentId="8_{B599395B-F51A-4561-B365-A15D4258C22F}" xr6:coauthVersionLast="47" xr6:coauthVersionMax="47" xr10:uidLastSave="{00000000-0000-0000-0000-000000000000}"/>
  <bookViews>
    <workbookView xWindow="28680" yWindow="-105" windowWidth="29040" windowHeight="15840" xr2:uid="{375A1D91-BDA5-45FB-8AF0-13C17DAD1EF1}"/>
  </bookViews>
  <sheets>
    <sheet name="Shaft Gauging" sheetId="1" r:id="rId1"/>
    <sheet name="Sheet1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21" i="1" l="1"/>
  <c r="I120" i="1"/>
  <c r="I119" i="1"/>
  <c r="I116" i="1"/>
  <c r="K116" i="1" s="1"/>
  <c r="I117" i="1"/>
  <c r="K117" i="1" s="1"/>
  <c r="I118" i="1"/>
  <c r="K118" i="1" s="1"/>
  <c r="I115" i="1"/>
  <c r="I114" i="1"/>
  <c r="I113" i="1"/>
  <c r="I112" i="1"/>
  <c r="I111" i="1"/>
  <c r="I110" i="1"/>
  <c r="I109" i="1"/>
  <c r="I108" i="1"/>
  <c r="I107" i="1"/>
  <c r="K107" i="1" s="1"/>
  <c r="I106" i="1"/>
  <c r="J106" i="1" s="1"/>
  <c r="I105" i="1"/>
  <c r="J105" i="1" s="1"/>
  <c r="J107" i="1" l="1"/>
  <c r="I104" i="1"/>
  <c r="I103" i="1"/>
  <c r="I102" i="1"/>
  <c r="I101" i="1"/>
  <c r="I100" i="1"/>
  <c r="K99" i="1"/>
  <c r="I99" i="1"/>
  <c r="I98" i="1"/>
  <c r="I97" i="1"/>
  <c r="I96" i="1"/>
  <c r="I95" i="1"/>
  <c r="I94" i="1"/>
  <c r="I93" i="1"/>
  <c r="I92" i="1"/>
  <c r="I91" i="1"/>
  <c r="I90" i="1"/>
  <c r="I89" i="1"/>
  <c r="I88" i="1"/>
  <c r="K53" i="1"/>
  <c r="K56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I87" i="1"/>
  <c r="K87" i="1" s="1"/>
  <c r="I86" i="1"/>
  <c r="K86" i="1" s="1"/>
  <c r="I85" i="1"/>
  <c r="K85" i="1" s="1"/>
  <c r="I84" i="1"/>
  <c r="K84" i="1" s="1"/>
  <c r="I83" i="1"/>
  <c r="K83" i="1" s="1"/>
  <c r="I82" i="1"/>
  <c r="K82" i="1" s="1"/>
  <c r="I81" i="1"/>
  <c r="K81" i="1" s="1"/>
  <c r="I80" i="1"/>
  <c r="K80" i="1" s="1"/>
  <c r="I79" i="1"/>
  <c r="K79" i="1" s="1"/>
  <c r="I78" i="1"/>
  <c r="D56" i="2"/>
  <c r="I57" i="1"/>
  <c r="I55" i="1"/>
  <c r="D55" i="2" s="1"/>
  <c r="I54" i="1"/>
  <c r="I52" i="1"/>
  <c r="I9" i="1"/>
  <c r="J9" i="1" s="1"/>
  <c r="I10" i="1"/>
  <c r="I11" i="1"/>
  <c r="J11" i="1" s="1"/>
  <c r="I12" i="1"/>
  <c r="J12" i="1" s="1"/>
  <c r="I13" i="1"/>
  <c r="J13" i="1" s="1"/>
  <c r="I14" i="1"/>
  <c r="J14" i="1" s="1"/>
  <c r="I15" i="1"/>
  <c r="J15" i="1" s="1"/>
  <c r="I16" i="1"/>
  <c r="J16" i="1" s="1"/>
  <c r="I17" i="1"/>
  <c r="J17" i="1" s="1"/>
  <c r="I19" i="1"/>
  <c r="J19" i="1" s="1"/>
  <c r="I21" i="1"/>
  <c r="J21" i="1" s="1"/>
  <c r="I23" i="1"/>
  <c r="J23" i="1" s="1"/>
  <c r="I25" i="1"/>
  <c r="J25" i="1" s="1"/>
  <c r="I26" i="1"/>
  <c r="J26" i="1" s="1"/>
  <c r="I27" i="1"/>
  <c r="J27" i="1" s="1"/>
  <c r="I28" i="1"/>
  <c r="J28" i="1" s="1"/>
  <c r="I29" i="1"/>
  <c r="J29" i="1" s="1"/>
  <c r="I30" i="1"/>
  <c r="I31" i="1"/>
  <c r="I32" i="1"/>
  <c r="I33" i="1"/>
  <c r="I34" i="1"/>
  <c r="I35" i="1"/>
  <c r="I38" i="1"/>
  <c r="I40" i="1"/>
  <c r="I41" i="1"/>
  <c r="I42" i="1"/>
  <c r="I43" i="1"/>
  <c r="J43" i="1" s="1"/>
  <c r="I44" i="1"/>
  <c r="I45" i="1"/>
  <c r="I46" i="1"/>
  <c r="I49" i="1"/>
  <c r="I50" i="1"/>
  <c r="I51" i="1"/>
  <c r="D129" i="2" l="1"/>
  <c r="E48" i="1" s="1"/>
  <c r="E134" i="2"/>
  <c r="F48" i="1" l="1"/>
  <c r="I48" i="1" s="1"/>
  <c r="K48" i="1"/>
  <c r="E39" i="1"/>
  <c r="K39" i="1" s="1"/>
  <c r="E47" i="1"/>
  <c r="E8" i="1"/>
  <c r="F8" i="1" s="1"/>
  <c r="E37" i="1"/>
  <c r="E36" i="1"/>
  <c r="E7" i="1"/>
  <c r="F7" i="1" s="1"/>
  <c r="E6" i="1"/>
  <c r="F6" i="1" s="1"/>
  <c r="E18" i="1"/>
  <c r="F18" i="1" s="1"/>
  <c r="I18" i="1" s="1"/>
  <c r="E20" i="1"/>
  <c r="F20" i="1" s="1"/>
  <c r="E4" i="1"/>
  <c r="F4" i="1" s="1"/>
  <c r="E5" i="1"/>
  <c r="F5" i="1" s="1"/>
  <c r="E22" i="1"/>
  <c r="F22" i="1" s="1"/>
  <c r="J30" i="1"/>
  <c r="E24" i="1"/>
  <c r="F24" i="1" s="1"/>
  <c r="J120" i="1" l="1"/>
  <c r="J121" i="1"/>
  <c r="J118" i="1"/>
  <c r="J119" i="1"/>
  <c r="J116" i="1"/>
  <c r="J117" i="1"/>
  <c r="J114" i="1"/>
  <c r="J115" i="1"/>
  <c r="J112" i="1"/>
  <c r="J113" i="1"/>
  <c r="J110" i="1"/>
  <c r="J111" i="1"/>
  <c r="J108" i="1"/>
  <c r="J109" i="1"/>
  <c r="J104" i="1"/>
  <c r="J102" i="1"/>
  <c r="J103" i="1"/>
  <c r="J100" i="1"/>
  <c r="J101" i="1"/>
  <c r="J98" i="1"/>
  <c r="J99" i="1"/>
  <c r="J96" i="1"/>
  <c r="J97" i="1"/>
  <c r="J94" i="1"/>
  <c r="J95" i="1"/>
  <c r="J92" i="1"/>
  <c r="J93" i="1"/>
  <c r="J90" i="1"/>
  <c r="J91" i="1"/>
  <c r="J88" i="1"/>
  <c r="J89" i="1"/>
  <c r="J86" i="1"/>
  <c r="J87" i="1"/>
  <c r="J84" i="1"/>
  <c r="J85" i="1"/>
  <c r="J82" i="1"/>
  <c r="J83" i="1"/>
  <c r="J80" i="1"/>
  <c r="J81" i="1"/>
  <c r="J78" i="1"/>
  <c r="J79" i="1"/>
  <c r="J76" i="1"/>
  <c r="J77" i="1"/>
  <c r="J74" i="1"/>
  <c r="J75" i="1"/>
  <c r="J72" i="1"/>
  <c r="J73" i="1"/>
  <c r="J70" i="1"/>
  <c r="J71" i="1"/>
  <c r="J68" i="1"/>
  <c r="J69" i="1"/>
  <c r="J67" i="1"/>
  <c r="J65" i="1"/>
  <c r="J66" i="1"/>
  <c r="J63" i="1"/>
  <c r="J64" i="1"/>
  <c r="J61" i="1"/>
  <c r="J62" i="1"/>
  <c r="J59" i="1"/>
  <c r="J60" i="1"/>
  <c r="J57" i="1"/>
  <c r="J58" i="1"/>
  <c r="J55" i="1"/>
  <c r="J56" i="1"/>
  <c r="J53" i="1"/>
  <c r="J54" i="1"/>
  <c r="I20" i="1"/>
  <c r="J20" i="1" s="1"/>
  <c r="I24" i="1"/>
  <c r="J24" i="1" s="1"/>
  <c r="I5" i="1"/>
  <c r="J5" i="1" s="1"/>
  <c r="I4" i="1"/>
  <c r="J4" i="1" s="1"/>
  <c r="I7" i="1"/>
  <c r="J7" i="1" s="1"/>
  <c r="I22" i="1"/>
  <c r="J22" i="1" s="1"/>
  <c r="I6" i="1"/>
  <c r="J6" i="1" s="1"/>
  <c r="I8" i="1"/>
  <c r="J8" i="1" s="1"/>
  <c r="J51" i="1"/>
  <c r="J52" i="1"/>
  <c r="F39" i="1"/>
  <c r="J49" i="1"/>
  <c r="J50" i="1"/>
  <c r="F47" i="1"/>
  <c r="K47" i="1"/>
  <c r="J48" i="1"/>
  <c r="J46" i="1"/>
  <c r="J44" i="1"/>
  <c r="J45" i="1"/>
  <c r="J42" i="1"/>
  <c r="J40" i="1"/>
  <c r="J41" i="1"/>
  <c r="J38" i="1"/>
  <c r="K20" i="1"/>
  <c r="K36" i="1"/>
  <c r="F36" i="1"/>
  <c r="F37" i="1"/>
  <c r="K37" i="1"/>
  <c r="J35" i="1"/>
  <c r="K22" i="1"/>
  <c r="J33" i="1"/>
  <c r="J34" i="1"/>
  <c r="J31" i="1"/>
  <c r="J32" i="1"/>
  <c r="J18" i="1"/>
  <c r="K24" i="1"/>
  <c r="K18" i="1"/>
  <c r="I39" i="1" l="1"/>
  <c r="J39" i="1" s="1"/>
  <c r="I36" i="1"/>
  <c r="J36" i="1" s="1"/>
  <c r="I47" i="1"/>
  <c r="J47" i="1" s="1"/>
  <c r="I37" i="1"/>
  <c r="J37" i="1" s="1"/>
</calcChain>
</file>

<file path=xl/sharedStrings.xml><?xml version="1.0" encoding="utf-8"?>
<sst xmlns="http://schemas.openxmlformats.org/spreadsheetml/2006/main" count="567" uniqueCount="85">
  <si>
    <t>Date</t>
  </si>
  <si>
    <t>No</t>
  </si>
  <si>
    <t>WLM: Calibrated Water Level Meter</t>
  </si>
  <si>
    <t>OW: Oil Water Interface Probe</t>
  </si>
  <si>
    <t>No picture of video feed taken</t>
  </si>
  <si>
    <t>Shaft Gauging Results</t>
  </si>
  <si>
    <t>Reference Point for DTW Measurement</t>
  </si>
  <si>
    <r>
      <t>Time</t>
    </r>
    <r>
      <rPr>
        <vertAlign val="superscript"/>
        <sz val="11"/>
        <color theme="1"/>
        <rFont val="Calibri"/>
        <family val="2"/>
        <scheme val="minor"/>
      </rPr>
      <t>a</t>
    </r>
  </si>
  <si>
    <t>White 'S' on top of lip approximately 2 inches below top of manhole</t>
  </si>
  <si>
    <r>
      <rPr>
        <vertAlign val="super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Time water level meter depth to water measurement taken</t>
    </r>
  </si>
  <si>
    <t>Date and Time Shaft Pumping Restarted</t>
  </si>
  <si>
    <t>depth arbitrary, just for displaying labels on graph</t>
  </si>
  <si>
    <t>Date and Time</t>
  </si>
  <si>
    <t>Top Rim of Manhole</t>
  </si>
  <si>
    <t>NA</t>
  </si>
  <si>
    <t>NA: Not Applicable</t>
  </si>
  <si>
    <t>NC: Not collected</t>
  </si>
  <si>
    <t>NC</t>
  </si>
  <si>
    <t>Note</t>
  </si>
  <si>
    <t>X Axis label</t>
  </si>
  <si>
    <t>Y Axis</t>
  </si>
  <si>
    <t>arbitrary depth to illustrate restarting time</t>
  </si>
  <si>
    <t xml:space="preserve">Picture from Video Monitor at Pump Intake </t>
  </si>
  <si>
    <t>Product Detected with OW inside shaft manhole?</t>
  </si>
  <si>
    <t xml:space="preserve">   and white "S" are different than the permanent surveyed point and established as temporary points due to limitations in accessing the manhole where the </t>
  </si>
  <si>
    <t xml:space="preserve">   permanent point is located. Temporary points will be surveyed.</t>
  </si>
  <si>
    <t>Line connecting Pre and Post Pumping lines</t>
  </si>
  <si>
    <t>corrected Depth</t>
  </si>
  <si>
    <t>X Axis Label for Pump restarting</t>
  </si>
  <si>
    <t>Reference Point not recorded</t>
  </si>
  <si>
    <t>Correction for Top Rim and White S</t>
  </si>
  <si>
    <t>Time</t>
  </si>
  <si>
    <t>Reference</t>
  </si>
  <si>
    <t>Corrected WLM depth</t>
  </si>
  <si>
    <t>Difference between points</t>
  </si>
  <si>
    <t>DTW WLM (ft bgs)</t>
  </si>
  <si>
    <t>Corrected DTW WLM (ft bgs)</t>
  </si>
  <si>
    <t xml:space="preserve"> DTW OW (ft bgs)</t>
  </si>
  <si>
    <t>MH Rim 'S' Painted</t>
  </si>
  <si>
    <t>MH Rim Crosscut</t>
  </si>
  <si>
    <t>Groundwater Elevation (ft msl)</t>
  </si>
  <si>
    <t>Groundwater MSL</t>
  </si>
  <si>
    <r>
      <t>Correction Factor WLM</t>
    </r>
    <r>
      <rPr>
        <vertAlign val="super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(ft)</t>
    </r>
  </si>
  <si>
    <r>
      <t>12/23/2021</t>
    </r>
    <r>
      <rPr>
        <vertAlign val="superscript"/>
        <sz val="11"/>
        <color theme="1"/>
        <rFont val="Calibri"/>
        <family val="2"/>
        <scheme val="minor"/>
      </rPr>
      <t>d</t>
    </r>
  </si>
  <si>
    <r>
      <t>1/18/2022</t>
    </r>
    <r>
      <rPr>
        <vertAlign val="superscript"/>
        <sz val="11"/>
        <color theme="1"/>
        <rFont val="Calibri"/>
        <family val="2"/>
        <scheme val="minor"/>
      </rPr>
      <t>d</t>
    </r>
  </si>
  <si>
    <r>
      <rPr>
        <vertAlign val="superscript"/>
        <sz val="11"/>
        <color theme="1"/>
        <rFont val="Calibri"/>
        <family val="2"/>
        <scheme val="minor"/>
      </rPr>
      <t xml:space="preserve">d </t>
    </r>
    <r>
      <rPr>
        <sz val="11"/>
        <color theme="1"/>
        <rFont val="Calibri"/>
        <family val="2"/>
        <scheme val="minor"/>
      </rPr>
      <t xml:space="preserve">Measurement taken as part of USGS Synoptic Survey. Note reference point is different than white "S" below top of manhole. Synoptic Survey measuring point </t>
    </r>
  </si>
  <si>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Height difference between the two temporary reference points used to normalize data to the 'White S' reference point</t>
    </r>
  </si>
  <si>
    <r>
      <t>1/31/2022</t>
    </r>
    <r>
      <rPr>
        <vertAlign val="superscript"/>
        <sz val="11"/>
        <color theme="1"/>
        <rFont val="Calibri"/>
        <family val="2"/>
        <scheme val="minor"/>
      </rPr>
      <t>f</t>
    </r>
  </si>
  <si>
    <t>Reference Point Not Recorded</t>
  </si>
  <si>
    <r>
      <t>Difference between Survey Points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(ft)</t>
    </r>
  </si>
  <si>
    <r>
      <t>Surveyed Elevation (ft msl)</t>
    </r>
    <r>
      <rPr>
        <vertAlign val="superscript"/>
        <sz val="11"/>
        <color theme="1"/>
        <rFont val="Calibri"/>
        <family val="2"/>
        <scheme val="minor"/>
      </rPr>
      <t>b</t>
    </r>
  </si>
  <si>
    <t>Suveyed Elevation</t>
  </si>
  <si>
    <t>Difference in Elevation</t>
  </si>
  <si>
    <t>See above</t>
  </si>
  <si>
    <r>
      <t>3/3/2022</t>
    </r>
    <r>
      <rPr>
        <vertAlign val="superscript"/>
        <sz val="11"/>
        <color theme="1"/>
        <rFont val="Calibri"/>
        <family val="2"/>
        <scheme val="minor"/>
      </rPr>
      <t>g</t>
    </r>
  </si>
  <si>
    <r>
      <rPr>
        <vertAlign val="super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2nd Order Class 1 elevation survey conducted by Control Point Surveying on 02/17/2022. MH Rim Cross Cut and MH Rim 'S' Painted reference points were surveyed.</t>
    </r>
  </si>
  <si>
    <r>
      <rPr>
        <vertAlign val="super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 xml:space="preserve"> Reference point not recorded and excluded from plotted data</t>
    </r>
  </si>
  <si>
    <r>
      <rPr>
        <vertAlign val="superscript"/>
        <sz val="11"/>
        <color theme="1"/>
        <rFont val="Calibri"/>
        <family val="2"/>
        <scheme val="minor"/>
      </rPr>
      <t>g</t>
    </r>
    <r>
      <rPr>
        <sz val="11"/>
        <color theme="1"/>
        <rFont val="Calibri"/>
        <family val="2"/>
        <scheme val="minor"/>
      </rPr>
      <t xml:space="preserve"> Water level reading was calculated based on the average difference in measurements between oil water probe and water level readings recorded on this </t>
    </r>
  </si>
  <si>
    <t xml:space="preserve">   spreadsheet. Average difference is calculated and applied to recorded oil water probe is -0.05 ft. </t>
  </si>
  <si>
    <t xml:space="preserve"> </t>
  </si>
  <si>
    <t>WLM Serial Number</t>
  </si>
  <si>
    <t>N-1</t>
  </si>
  <si>
    <t>N-2</t>
  </si>
  <si>
    <r>
      <rPr>
        <vertAlign val="super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Correction factor determined by USGS for the Solinst N-1 water level meter, serial number 133795, and Solinst N-2 water level meter, serial number 133937, </t>
    </r>
  </si>
  <si>
    <t>x axis depth arbitrary, just for displaying labels on graph</t>
  </si>
  <si>
    <t>N-3</t>
  </si>
  <si>
    <t>N-5</t>
  </si>
  <si>
    <t>no</t>
  </si>
  <si>
    <t>N-4</t>
  </si>
  <si>
    <t>N-6</t>
  </si>
  <si>
    <t xml:space="preserve">   published in a letter on January 24, 2020 and in a letter on December 14, 2022</t>
  </si>
  <si>
    <r>
      <t xml:space="preserve">Yes </t>
    </r>
    <r>
      <rPr>
        <vertAlign val="superscript"/>
        <sz val="11"/>
        <color theme="1"/>
        <rFont val="Calibri"/>
        <family val="2"/>
        <scheme val="minor"/>
      </rPr>
      <t>g</t>
    </r>
  </si>
  <si>
    <r>
      <t>01-8859</t>
    </r>
    <r>
      <rPr>
        <vertAlign val="superscript"/>
        <sz val="11"/>
        <color theme="1"/>
        <rFont val="Calibri"/>
        <family val="2"/>
        <scheme val="minor"/>
      </rPr>
      <t>h</t>
    </r>
  </si>
  <si>
    <r>
      <rPr>
        <vertAlign val="superscript"/>
        <sz val="11"/>
        <color theme="1"/>
        <rFont val="Calibri"/>
        <family val="2"/>
        <scheme val="minor"/>
      </rPr>
      <t>g</t>
    </r>
    <r>
      <rPr>
        <sz val="11"/>
        <color theme="1"/>
        <rFont val="Calibri"/>
        <family val="2"/>
        <scheme val="minor"/>
      </rPr>
      <t xml:space="preserve"> No observable product from oil/water interface probe or bailer water surface. Headspace VOCs = 0.0 ppm. Slight odor. Outside of bailer was slick and appeared “soapy”.</t>
    </r>
  </si>
  <si>
    <r>
      <rPr>
        <vertAlign val="superscript"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 xml:space="preserve"> Water level taken was with rental oil/water interface probe while N-1, N-2, N-3, N-4, N-5, and N-6 were undergoing calibration by USGS. Correction factor combined with USGS calibrated N-3 correction factor.</t>
    </r>
  </si>
  <si>
    <r>
      <rPr>
        <vertAlign val="super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Water levels drawing down following RHS shut down as part of the RHS Flow Optimization Study. Pumping resumed at 9:09 on 5/8/2023. </t>
    </r>
  </si>
  <si>
    <r>
      <rPr>
        <vertAlign val="superscript"/>
        <sz val="11"/>
        <color theme="1"/>
        <rFont val="Calibri"/>
        <family val="2"/>
        <scheme val="minor"/>
      </rPr>
      <t>j</t>
    </r>
    <r>
      <rPr>
        <sz val="11"/>
        <color theme="1"/>
        <rFont val="Calibri"/>
        <family val="2"/>
        <scheme val="minor"/>
      </rPr>
      <t xml:space="preserve"> Water levels drawing down following RHS shut down as part of the RHS Flow Optimization Study. Pumping resumed at  9:17 on 5/23/2023.</t>
    </r>
  </si>
  <si>
    <r>
      <rPr>
        <vertAlign val="superscript"/>
        <sz val="11"/>
        <color theme="1"/>
        <rFont val="Calibri"/>
        <family val="2"/>
        <scheme val="minor"/>
      </rPr>
      <t>k</t>
    </r>
    <r>
      <rPr>
        <sz val="11"/>
        <color theme="1"/>
        <rFont val="Calibri"/>
        <family val="2"/>
        <scheme val="minor"/>
      </rPr>
      <t xml:space="preserve"> Water levels drawing down following RHS shut down as part of the RHS Flow Optimization Study. Pumping resumed at 9:05 on 5/30/2023.</t>
    </r>
  </si>
  <si>
    <r>
      <t>5/8/2023</t>
    </r>
    <r>
      <rPr>
        <vertAlign val="superscript"/>
        <sz val="11"/>
        <color theme="1"/>
        <rFont val="Calibri"/>
        <family val="2"/>
        <scheme val="minor"/>
      </rPr>
      <t>i</t>
    </r>
  </si>
  <si>
    <r>
      <t>5/23/2023</t>
    </r>
    <r>
      <rPr>
        <vertAlign val="superscript"/>
        <sz val="11"/>
        <color theme="1"/>
        <rFont val="Calibri"/>
        <family val="2"/>
        <scheme val="minor"/>
      </rPr>
      <t>j</t>
    </r>
  </si>
  <si>
    <r>
      <t>5/30/2023</t>
    </r>
    <r>
      <rPr>
        <vertAlign val="superscript"/>
        <sz val="11"/>
        <color theme="1"/>
        <rFont val="Calibri"/>
        <family val="2"/>
        <scheme val="minor"/>
      </rPr>
      <t>k</t>
    </r>
  </si>
  <si>
    <r>
      <t xml:space="preserve">l </t>
    </r>
    <r>
      <rPr>
        <sz val="11"/>
        <color theme="1"/>
        <rFont val="Calibri"/>
        <family val="2"/>
        <scheme val="minor"/>
      </rPr>
      <t xml:space="preserve">Water levels rising during RHS shut down as part of the RHS Flow Optimization Study. Pumping paused at 9:00 on 6/15/2023. </t>
    </r>
  </si>
  <si>
    <r>
      <t>6/15/2023</t>
    </r>
    <r>
      <rPr>
        <vertAlign val="superscript"/>
        <sz val="11"/>
        <color theme="1"/>
        <rFont val="Calibri"/>
        <family val="2"/>
        <scheme val="minor"/>
      </rPr>
      <t>l</t>
    </r>
  </si>
  <si>
    <t xml:space="preserve">Video screen not functioning. </t>
  </si>
  <si>
    <t>Column1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</si>
</sst>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h:mm;@"/>
    <numFmt numFmtId="165" formatCode="m/d/yy\ h:mm;@"/>
    <numFmt numFmtId="166" formatCode="0.0000"/>
    <numFmt numFmtId="167" formatCode="0.00000"/>
  </numFmts>
  <fonts count="5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1">
    <xf numFmtId="0" fontId="0" fillId="0" borderId="0"/>
  </cellStyleXfs>
  <cellXfs count="40">
    <xf numFmtId="0" fontId="0" fillId="0" borderId="0" xfId="0"/>
    <xf numFmtId="14" fontId="0" fillId="0" borderId="0" xfId="0" applyNumberFormat="1"/>
    <xf numFmtId="164" fontId="0" fillId="0" borderId="0" xfId="0" applyNumberFormat="1"/>
    <xf numFmtId="2" fontId="0" fillId="0" borderId="0" xfId="0" applyNumberFormat="1"/>
    <xf numFmtId="14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 wrapText="1"/>
    </xf>
    <xf numFmtId="2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20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4" fontId="0" fillId="0" borderId="1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 wrapText="1"/>
    </xf>
    <xf numFmtId="2" fontId="0" fillId="0" borderId="4" xfId="0" applyNumberFormat="1" applyBorder="1" applyAlignment="1">
      <alignment horizontal="center" vertical="center"/>
    </xf>
    <xf numFmtId="166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 vertical="center"/>
    </xf>
    <xf numFmtId="2" fontId="0" fillId="2" borderId="2" xfId="0" applyNumberFormat="1" applyFill="1" applyBorder="1" applyAlignment="1">
      <alignment horizontal="center" vertical="center"/>
    </xf>
    <xf numFmtId="166" fontId="0" fillId="0" borderId="0" xfId="0" applyNumberFormat="1" applyAlignment="1">
      <alignment horizontal="center" vertical="center" wrapText="1"/>
    </xf>
    <xf numFmtId="166" fontId="0" fillId="2" borderId="2" xfId="0" applyNumberFormat="1" applyFill="1" applyBorder="1" applyAlignment="1">
      <alignment horizontal="center"/>
    </xf>
    <xf numFmtId="166" fontId="0" fillId="0" borderId="0" xfId="0" applyNumberFormat="1"/>
    <xf numFmtId="2" fontId="0" fillId="0" borderId="0" xfId="0" applyNumberFormat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/>
    </xf>
    <xf numFmtId="167" fontId="0" fillId="0" borderId="0" xfId="0" applyNumberFormat="1"/>
    <xf numFmtId="49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left" wrapText="1"/>
    </xf>
    <xf numFmtId="14" fontId="2" fillId="0" borderId="0" xfId="0" applyNumberFormat="1" applyFont="1" applyAlignment="1">
      <alignment horizontal="left"/>
    </xf>
    <xf numFmtId="0" fontId="4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4" fontId="0" fillId="0" borderId="0" xfId="0" applyNumberFormat="1" applyAlignment="1">
      <alignment horizontal="left" wrapText="1"/>
    </xf>
  </cellXfs>
  <cellStyles count="1">
    <cellStyle name="Normal" xfId="0" builtinId="0"/>
  </cellStyles>
  <dxfs count="21"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h:mm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h:mm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center" vertical="center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164" formatCode="h:mm;@"/>
      <alignment horizontal="center" vertical="center" textRotation="0" wrapText="1" indent="0" justifyLastLine="0" shrinkToFit="0" readingOrder="0"/>
    </dxf>
    <dxf>
      <numFmt numFmtId="164" formatCode="h:mm;@"/>
      <alignment horizontal="center" vertical="center" textRotation="0" wrapText="1" indent="0" justifyLastLine="0" shrinkToFit="0" readingOrder="0"/>
    </dxf>
    <dxf>
      <numFmt numFmtId="164" formatCode="h:mm;@"/>
      <alignment horizontal="center" vertical="center" textRotation="0" wrapText="0" indent="0" justifyLastLine="0" shrinkToFit="0" readingOrder="0"/>
    </dxf>
    <dxf>
      <numFmt numFmtId="19" formatCode="m/d/yyyy"/>
      <alignment horizontal="center" vertical="center" textRotation="0" wrapText="0" indent="0" justifyLastLine="0" shrinkToFit="0" readingOrder="0"/>
    </dxf>
    <dxf>
      <alignment horizontal="center" vertical="bottom" textRotation="0" indent="0" justifyLastLine="0" shrinkToFit="0" readingOrder="0"/>
    </dxf>
    <dxf>
      <alignment horizontal="center" vertical="bottom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RH</a:t>
            </a:r>
            <a:r>
              <a:rPr lang="en-US" baseline="0"/>
              <a:t> Shaft Groundwater Elevation Over Time</a:t>
            </a:r>
            <a:endParaRPr lang="en-US"/>
          </a:p>
        </c:rich>
      </c:tx>
      <c:layout>
        <c:manualLayout>
          <c:xMode val="edge"/>
          <c:yMode val="edge"/>
          <c:x val="0.39432383550948535"/>
          <c:y val="2.732240437158469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012819973383889E-2"/>
          <c:y val="0.11997204918632876"/>
          <c:w val="0.79279949110407444"/>
          <c:h val="0.71666866911354166"/>
        </c:manualLayout>
      </c:layout>
      <c:scatterChart>
        <c:scatterStyle val="lineMarker"/>
        <c:varyColors val="0"/>
        <c:ser>
          <c:idx val="6"/>
          <c:order val="0"/>
          <c:tx>
            <c:v>RH Shaft Groundwater Elevation</c:v>
          </c:tx>
          <c:spPr>
            <a:ln>
              <a:prstDash val="dash"/>
            </a:ln>
          </c:spPr>
          <c:marker>
            <c:symbol val="circle"/>
            <c:size val="6"/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0-592A-44A7-AA9B-C367FE6021AE}"/>
              </c:ext>
            </c:extLst>
          </c:dPt>
          <c:dPt>
            <c:idx val="5"/>
            <c:bubble3D val="0"/>
            <c:spPr>
              <a:ln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8CDC-4AA6-B63B-5372D0D473FC}"/>
              </c:ext>
            </c:extLst>
          </c:dPt>
          <c:dPt>
            <c:idx val="15"/>
            <c:marker>
              <c:spPr>
                <a:solidFill>
                  <a:schemeClr val="accent4">
                    <a:lumMod val="75000"/>
                  </a:schemeClr>
                </a:solidFill>
                <a:ln>
                  <a:solidFill>
                    <a:schemeClr val="accent4">
                      <a:lumMod val="75000"/>
                    </a:schemeClr>
                  </a:solidFill>
                </a:ln>
              </c:spPr>
            </c:marker>
            <c:bubble3D val="0"/>
            <c:spPr>
              <a:ln>
                <a:solidFill>
                  <a:schemeClr val="accent4">
                    <a:lumMod val="75000"/>
                  </a:schemeClr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4-F558-45C7-9BEA-BDFC1035F0BC}"/>
              </c:ext>
            </c:extLst>
          </c:dPt>
          <c:dPt>
            <c:idx val="16"/>
            <c:bubble3D val="0"/>
            <c:spPr>
              <a:ln>
                <a:solidFill>
                  <a:schemeClr val="accent4">
                    <a:lumMod val="75000"/>
                  </a:schemeClr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6-34E5-45DB-A9AF-FA90F88329D3}"/>
              </c:ext>
            </c:extLst>
          </c:dPt>
          <c:dLbls>
            <c:delete val="1"/>
          </c:dLbls>
          <c:xVal>
            <c:numRef>
              <c:f>Sheet1!$A$2:$A$114</c:f>
              <c:numCache>
                <c:formatCode>m/d/yy\ h:mm;@</c:formatCode>
                <c:ptCount val="113"/>
                <c:pt idx="0">
                  <c:v>44553.427777777775</c:v>
                </c:pt>
                <c:pt idx="1">
                  <c:v>44553.429166666669</c:v>
                </c:pt>
                <c:pt idx="2">
                  <c:v>44553.429861111108</c:v>
                </c:pt>
                <c:pt idx="3">
                  <c:v>44579.42083333333</c:v>
                </c:pt>
                <c:pt idx="4">
                  <c:v>44579.422222222223</c:v>
                </c:pt>
                <c:pt idx="5">
                  <c:v>44591.749305555553</c:v>
                </c:pt>
                <c:pt idx="6">
                  <c:v>44593.381249999999</c:v>
                </c:pt>
                <c:pt idx="7">
                  <c:v>44594.380555555559</c:v>
                </c:pt>
                <c:pt idx="8">
                  <c:v>44595.357638888891</c:v>
                </c:pt>
                <c:pt idx="9">
                  <c:v>44596.35833333333</c:v>
                </c:pt>
                <c:pt idx="10">
                  <c:v>44597.35833333333</c:v>
                </c:pt>
                <c:pt idx="11">
                  <c:v>44602.364583333336</c:v>
                </c:pt>
                <c:pt idx="12">
                  <c:v>44609.34375</c:v>
                </c:pt>
                <c:pt idx="13">
                  <c:v>44614.349305555559</c:v>
                </c:pt>
                <c:pt idx="14">
                  <c:v>44618.645833333336</c:v>
                </c:pt>
                <c:pt idx="15">
                  <c:v>44623.340277777781</c:v>
                </c:pt>
                <c:pt idx="16">
                  <c:v>44629.534722222219</c:v>
                </c:pt>
                <c:pt idx="17">
                  <c:v>44637.354166666664</c:v>
                </c:pt>
                <c:pt idx="18">
                  <c:v>44644.354166666664</c:v>
                </c:pt>
                <c:pt idx="19">
                  <c:v>44649.413194444445</c:v>
                </c:pt>
                <c:pt idx="20">
                  <c:v>44658.427083333336</c:v>
                </c:pt>
                <c:pt idx="21">
                  <c:v>44665.354166666664</c:v>
                </c:pt>
                <c:pt idx="22">
                  <c:v>44679.416666666664</c:v>
                </c:pt>
                <c:pt idx="23">
                  <c:v>44686.430555555555</c:v>
                </c:pt>
                <c:pt idx="24">
                  <c:v>44693.364583333336</c:v>
                </c:pt>
                <c:pt idx="25">
                  <c:v>44700.354166666664</c:v>
                </c:pt>
                <c:pt idx="26">
                  <c:v>44707.427083333336</c:v>
                </c:pt>
                <c:pt idx="27">
                  <c:v>44714.400694444441</c:v>
                </c:pt>
                <c:pt idx="28">
                  <c:v>44721.354166666664</c:v>
                </c:pt>
                <c:pt idx="29">
                  <c:v>44728.34375</c:v>
                </c:pt>
                <c:pt idx="30">
                  <c:v>44735.4</c:v>
                </c:pt>
                <c:pt idx="31">
                  <c:v>44743.371527777781</c:v>
                </c:pt>
                <c:pt idx="32">
                  <c:v>44749.357638888891</c:v>
                </c:pt>
                <c:pt idx="33">
                  <c:v>44755.345833333333</c:v>
                </c:pt>
                <c:pt idx="34">
                  <c:v>44763.333333333336</c:v>
                </c:pt>
                <c:pt idx="35">
                  <c:v>44770.529166666667</c:v>
                </c:pt>
                <c:pt idx="36">
                  <c:v>44777.361111111109</c:v>
                </c:pt>
                <c:pt idx="37">
                  <c:v>44784.538194444445</c:v>
                </c:pt>
                <c:pt idx="38">
                  <c:v>44791.479166666664</c:v>
                </c:pt>
                <c:pt idx="39">
                  <c:v>44798.409722222219</c:v>
                </c:pt>
                <c:pt idx="40">
                  <c:v>44805.398611111108</c:v>
                </c:pt>
                <c:pt idx="41">
                  <c:v>44812.34375</c:v>
                </c:pt>
                <c:pt idx="42">
                  <c:v>44819.336805555555</c:v>
                </c:pt>
                <c:pt idx="43">
                  <c:v>44826.496527777781</c:v>
                </c:pt>
                <c:pt idx="44">
                  <c:v>44833.365277777775</c:v>
                </c:pt>
                <c:pt idx="45">
                  <c:v>44840.347222222219</c:v>
                </c:pt>
                <c:pt idx="46">
                  <c:v>44850.333333333336</c:v>
                </c:pt>
                <c:pt idx="47">
                  <c:v>44852.345833333333</c:v>
                </c:pt>
                <c:pt idx="48">
                  <c:v>44854.364583333336</c:v>
                </c:pt>
                <c:pt idx="49">
                  <c:v>44859.361111111109</c:v>
                </c:pt>
                <c:pt idx="50">
                  <c:v>44861</c:v>
                </c:pt>
                <c:pt idx="51">
                  <c:v>44866.354166666664</c:v>
                </c:pt>
                <c:pt idx="52">
                  <c:v>44868.347222222219</c:v>
                </c:pt>
                <c:pt idx="53">
                  <c:v>44873.402777777781</c:v>
                </c:pt>
                <c:pt idx="54">
                  <c:v>44875.354166666664</c:v>
                </c:pt>
                <c:pt idx="55">
                  <c:v>44880.329861111109</c:v>
                </c:pt>
                <c:pt idx="56">
                  <c:v>44882.447222222225</c:v>
                </c:pt>
                <c:pt idx="57">
                  <c:v>44885.359722222223</c:v>
                </c:pt>
                <c:pt idx="58">
                  <c:v>44887.420138888891</c:v>
                </c:pt>
                <c:pt idx="59">
                  <c:v>44896.475694444445</c:v>
                </c:pt>
                <c:pt idx="60">
                  <c:v>44902.354166666664</c:v>
                </c:pt>
                <c:pt idx="61">
                  <c:v>44910.361111111109</c:v>
                </c:pt>
                <c:pt idx="62">
                  <c:v>44916.51666666667</c:v>
                </c:pt>
                <c:pt idx="63">
                  <c:v>44924.461805555555</c:v>
                </c:pt>
                <c:pt idx="64">
                  <c:v>44931.371527777781</c:v>
                </c:pt>
                <c:pt idx="65">
                  <c:v>44937.458333333336</c:v>
                </c:pt>
                <c:pt idx="66">
                  <c:v>44944.461805555555</c:v>
                </c:pt>
                <c:pt idx="67">
                  <c:v>44952.489583333336</c:v>
                </c:pt>
                <c:pt idx="68">
                  <c:v>44959.473611111112</c:v>
                </c:pt>
                <c:pt idx="69">
                  <c:v>44966.359722222223</c:v>
                </c:pt>
                <c:pt idx="70">
                  <c:v>44972.488194444442</c:v>
                </c:pt>
                <c:pt idx="71">
                  <c:v>44980.493055555555</c:v>
                </c:pt>
                <c:pt idx="72">
                  <c:v>44987.434027777781</c:v>
                </c:pt>
                <c:pt idx="73">
                  <c:v>44993.458333333336</c:v>
                </c:pt>
                <c:pt idx="74">
                  <c:v>45001.465277777781</c:v>
                </c:pt>
                <c:pt idx="75">
                  <c:v>45007.408333333333</c:v>
                </c:pt>
                <c:pt idx="76">
                  <c:v>45014.408333333333</c:v>
                </c:pt>
                <c:pt idx="77">
                  <c:v>45021.364583333336</c:v>
                </c:pt>
                <c:pt idx="78">
                  <c:v>45029.368055555555</c:v>
                </c:pt>
                <c:pt idx="79">
                  <c:v>45037.354166666664</c:v>
                </c:pt>
                <c:pt idx="80">
                  <c:v>45042.395833333336</c:v>
                </c:pt>
                <c:pt idx="81">
                  <c:v>45050.45</c:v>
                </c:pt>
                <c:pt idx="82">
                  <c:v>45054.436111111114</c:v>
                </c:pt>
                <c:pt idx="83">
                  <c:v>45062.415972222225</c:v>
                </c:pt>
                <c:pt idx="84">
                  <c:v>45069.356944444444</c:v>
                </c:pt>
                <c:pt idx="85">
                  <c:v>45076.354166666664</c:v>
                </c:pt>
                <c:pt idx="86">
                  <c:v>45085.364583333336</c:v>
                </c:pt>
                <c:pt idx="87">
                  <c:v>45092.397916666669</c:v>
                </c:pt>
                <c:pt idx="88">
                  <c:v>45099.465277777781</c:v>
                </c:pt>
                <c:pt idx="89">
                  <c:v>45110.614583333336</c:v>
                </c:pt>
                <c:pt idx="90">
                  <c:v>45140.474305555559</c:v>
                </c:pt>
                <c:pt idx="91">
                  <c:v>45175.46875</c:v>
                </c:pt>
                <c:pt idx="92">
                  <c:v>45204.493055555555</c:v>
                </c:pt>
                <c:pt idx="93">
                  <c:v>45223.504861111112</c:v>
                </c:pt>
                <c:pt idx="94">
                  <c:v>45230.333333333336</c:v>
                </c:pt>
                <c:pt idx="95">
                  <c:v>45237.470138888886</c:v>
                </c:pt>
                <c:pt idx="96">
                  <c:v>45244.296527777777</c:v>
                </c:pt>
                <c:pt idx="97">
                  <c:v>45251.338888888888</c:v>
                </c:pt>
                <c:pt idx="98">
                  <c:v>45258.479166666664</c:v>
                </c:pt>
                <c:pt idx="99">
                  <c:v>45267.538194444445</c:v>
                </c:pt>
                <c:pt idx="100">
                  <c:v>45272.350694444445</c:v>
                </c:pt>
                <c:pt idx="101">
                  <c:v>45279.333333333336</c:v>
                </c:pt>
                <c:pt idx="102">
                  <c:v>45286.427083333336</c:v>
                </c:pt>
                <c:pt idx="103">
                  <c:v>45293.463888888888</c:v>
                </c:pt>
                <c:pt idx="104">
                  <c:v>45300.420138888891</c:v>
                </c:pt>
                <c:pt idx="105">
                  <c:v>45307.506944444445</c:v>
                </c:pt>
                <c:pt idx="106">
                  <c:v>45335.354166666664</c:v>
                </c:pt>
                <c:pt idx="107">
                  <c:v>45366.357638888891</c:v>
                </c:pt>
                <c:pt idx="108">
                  <c:v>45384</c:v>
                </c:pt>
                <c:pt idx="109">
                  <c:v>45419.461805555555</c:v>
                </c:pt>
                <c:pt idx="110">
                  <c:v>45436.380555555559</c:v>
                </c:pt>
                <c:pt idx="111">
                  <c:v>45447.402777777781</c:v>
                </c:pt>
                <c:pt idx="112">
                  <c:v>45462.440972222219</c:v>
                </c:pt>
              </c:numCache>
            </c:numRef>
          </c:xVal>
          <c:yVal>
            <c:numRef>
              <c:f>Sheet1!$D$2:$D$114</c:f>
              <c:numCache>
                <c:formatCode>0.00</c:formatCode>
                <c:ptCount val="113"/>
                <c:pt idx="0">
                  <c:v>18.360300000000009</c:v>
                </c:pt>
                <c:pt idx="1">
                  <c:v>18.350300000000004</c:v>
                </c:pt>
                <c:pt idx="2">
                  <c:v>18.350300000000004</c:v>
                </c:pt>
                <c:pt idx="3">
                  <c:v>18.820300000000003</c:v>
                </c:pt>
                <c:pt idx="4">
                  <c:v>18.820300000000003</c:v>
                </c:pt>
                <c:pt idx="5">
                  <c:v>17.834300000000013</c:v>
                </c:pt>
                <c:pt idx="6">
                  <c:v>17.764300000000006</c:v>
                </c:pt>
                <c:pt idx="7">
                  <c:v>17.714300000000009</c:v>
                </c:pt>
                <c:pt idx="8">
                  <c:v>17.664300000000011</c:v>
                </c:pt>
                <c:pt idx="9">
                  <c:v>17.644300000000015</c:v>
                </c:pt>
                <c:pt idx="10">
                  <c:v>17.644300000000015</c:v>
                </c:pt>
                <c:pt idx="11">
                  <c:v>17.614300000000014</c:v>
                </c:pt>
                <c:pt idx="12">
                  <c:v>17.624300000000005</c:v>
                </c:pt>
                <c:pt idx="13">
                  <c:v>17.564300000000017</c:v>
                </c:pt>
                <c:pt idx="14">
                  <c:v>17.574300000000008</c:v>
                </c:pt>
                <c:pt idx="15">
                  <c:v>17.604300000000009</c:v>
                </c:pt>
                <c:pt idx="16">
                  <c:v>17.514300000000006</c:v>
                </c:pt>
                <c:pt idx="17">
                  <c:v>17.534300000000016</c:v>
                </c:pt>
                <c:pt idx="18">
                  <c:v>17.554300000000012</c:v>
                </c:pt>
                <c:pt idx="19">
                  <c:v>17.584300000000013</c:v>
                </c:pt>
                <c:pt idx="20">
                  <c:v>17.664300000000011</c:v>
                </c:pt>
                <c:pt idx="21">
                  <c:v>17.64</c:v>
                </c:pt>
                <c:pt idx="22">
                  <c:v>17.688300000000012</c:v>
                </c:pt>
                <c:pt idx="23">
                  <c:v>17.71</c:v>
                </c:pt>
                <c:pt idx="24">
                  <c:v>17.68</c:v>
                </c:pt>
                <c:pt idx="25">
                  <c:v>17.64</c:v>
                </c:pt>
                <c:pt idx="26">
                  <c:v>17.7</c:v>
                </c:pt>
                <c:pt idx="27">
                  <c:v>17.600000000000001</c:v>
                </c:pt>
                <c:pt idx="28">
                  <c:v>17.510000000000002</c:v>
                </c:pt>
                <c:pt idx="29">
                  <c:v>17.559999999999999</c:v>
                </c:pt>
                <c:pt idx="30">
                  <c:v>17.53</c:v>
                </c:pt>
                <c:pt idx="31">
                  <c:v>17.43</c:v>
                </c:pt>
                <c:pt idx="32">
                  <c:v>17.440000000000001</c:v>
                </c:pt>
                <c:pt idx="33">
                  <c:v>17.43</c:v>
                </c:pt>
                <c:pt idx="34">
                  <c:v>17.440000000000001</c:v>
                </c:pt>
                <c:pt idx="35">
                  <c:v>17.399999999999999</c:v>
                </c:pt>
                <c:pt idx="36">
                  <c:v>17.399999999999999</c:v>
                </c:pt>
                <c:pt idx="37">
                  <c:v>17.36</c:v>
                </c:pt>
                <c:pt idx="38">
                  <c:v>17.440000000000001</c:v>
                </c:pt>
                <c:pt idx="39">
                  <c:v>17.170000000000002</c:v>
                </c:pt>
                <c:pt idx="40">
                  <c:v>17.059999999999999</c:v>
                </c:pt>
                <c:pt idx="41">
                  <c:v>17.04</c:v>
                </c:pt>
                <c:pt idx="42">
                  <c:v>17.04</c:v>
                </c:pt>
                <c:pt idx="43">
                  <c:v>16.71</c:v>
                </c:pt>
                <c:pt idx="44">
                  <c:v>17.059999999999999</c:v>
                </c:pt>
                <c:pt idx="45">
                  <c:v>17.05</c:v>
                </c:pt>
                <c:pt idx="46">
                  <c:v>16.834300000000013</c:v>
                </c:pt>
                <c:pt idx="47">
                  <c:v>17.02</c:v>
                </c:pt>
                <c:pt idx="48">
                  <c:v>17.04</c:v>
                </c:pt>
                <c:pt idx="49">
                  <c:v>16.88</c:v>
                </c:pt>
                <c:pt idx="50">
                  <c:v>16.88</c:v>
                </c:pt>
                <c:pt idx="51">
                  <c:v>16.854300000000009</c:v>
                </c:pt>
                <c:pt idx="52">
                  <c:v>17.084299999999999</c:v>
                </c:pt>
                <c:pt idx="53">
                  <c:v>16.844300000000004</c:v>
                </c:pt>
                <c:pt idx="54">
                  <c:v>17.024300000000011</c:v>
                </c:pt>
                <c:pt idx="55">
                  <c:v>16.72</c:v>
                </c:pt>
                <c:pt idx="56">
                  <c:v>16.87</c:v>
                </c:pt>
                <c:pt idx="57">
                  <c:v>16.989999999999998</c:v>
                </c:pt>
                <c:pt idx="58">
                  <c:v>17.13</c:v>
                </c:pt>
                <c:pt idx="59">
                  <c:v>17.16</c:v>
                </c:pt>
                <c:pt idx="60">
                  <c:v>17.18</c:v>
                </c:pt>
                <c:pt idx="61">
                  <c:v>17.170000000000002</c:v>
                </c:pt>
                <c:pt idx="62">
                  <c:v>17.260000000000002</c:v>
                </c:pt>
                <c:pt idx="63">
                  <c:v>17.05</c:v>
                </c:pt>
                <c:pt idx="64">
                  <c:v>17.190000000000001</c:v>
                </c:pt>
                <c:pt idx="65">
                  <c:v>16.88</c:v>
                </c:pt>
                <c:pt idx="66">
                  <c:v>16.940000000000001</c:v>
                </c:pt>
                <c:pt idx="67">
                  <c:v>16.87</c:v>
                </c:pt>
                <c:pt idx="68">
                  <c:v>17.07</c:v>
                </c:pt>
                <c:pt idx="69">
                  <c:v>17.25</c:v>
                </c:pt>
                <c:pt idx="70">
                  <c:v>17.34</c:v>
                </c:pt>
                <c:pt idx="71">
                  <c:v>17.239999999999998</c:v>
                </c:pt>
                <c:pt idx="72">
                  <c:v>17.309999999999999</c:v>
                </c:pt>
                <c:pt idx="73">
                  <c:v>17.23</c:v>
                </c:pt>
                <c:pt idx="74">
                  <c:v>17.329999999999998</c:v>
                </c:pt>
                <c:pt idx="75">
                  <c:v>17.14</c:v>
                </c:pt>
                <c:pt idx="76">
                  <c:v>17.059999999999999</c:v>
                </c:pt>
                <c:pt idx="77">
                  <c:v>17.22</c:v>
                </c:pt>
                <c:pt idx="78">
                  <c:v>17.2</c:v>
                </c:pt>
                <c:pt idx="79">
                  <c:v>17.100000000000001</c:v>
                </c:pt>
                <c:pt idx="80">
                  <c:v>16.940000000000001</c:v>
                </c:pt>
                <c:pt idx="81">
                  <c:v>17.170000000000002</c:v>
                </c:pt>
                <c:pt idx="82">
                  <c:v>17.39</c:v>
                </c:pt>
                <c:pt idx="83">
                  <c:v>17.18</c:v>
                </c:pt>
                <c:pt idx="84">
                  <c:v>17.399999999999999</c:v>
                </c:pt>
                <c:pt idx="85">
                  <c:v>17.46</c:v>
                </c:pt>
                <c:pt idx="86">
                  <c:v>17.2</c:v>
                </c:pt>
                <c:pt idx="87">
                  <c:v>17.82</c:v>
                </c:pt>
                <c:pt idx="88">
                  <c:v>17.09</c:v>
                </c:pt>
                <c:pt idx="89">
                  <c:v>16.93</c:v>
                </c:pt>
                <c:pt idx="90">
                  <c:v>16.904300000000006</c:v>
                </c:pt>
                <c:pt idx="91">
                  <c:v>16.87</c:v>
                </c:pt>
                <c:pt idx="92">
                  <c:v>17.420000000000002</c:v>
                </c:pt>
                <c:pt idx="93">
                  <c:v>16.75</c:v>
                </c:pt>
                <c:pt idx="94">
                  <c:v>16.8</c:v>
                </c:pt>
                <c:pt idx="95">
                  <c:v>16.579999999999998</c:v>
                </c:pt>
                <c:pt idx="96">
                  <c:v>16.75</c:v>
                </c:pt>
                <c:pt idx="97">
                  <c:v>16.61</c:v>
                </c:pt>
                <c:pt idx="98">
                  <c:v>16.760000000000002</c:v>
                </c:pt>
                <c:pt idx="99">
                  <c:v>16.829999999999998</c:v>
                </c:pt>
                <c:pt idx="100">
                  <c:v>16.72</c:v>
                </c:pt>
                <c:pt idx="101">
                  <c:v>16.86</c:v>
                </c:pt>
                <c:pt idx="102">
                  <c:v>16.899999999999999</c:v>
                </c:pt>
                <c:pt idx="103">
                  <c:v>16.899999999999999</c:v>
                </c:pt>
                <c:pt idx="104">
                  <c:v>16.97</c:v>
                </c:pt>
                <c:pt idx="105">
                  <c:v>16.940000000000001</c:v>
                </c:pt>
                <c:pt idx="106">
                  <c:v>17.04</c:v>
                </c:pt>
                <c:pt idx="107">
                  <c:v>16.93</c:v>
                </c:pt>
                <c:pt idx="108">
                  <c:v>16.73</c:v>
                </c:pt>
                <c:pt idx="109">
                  <c:v>17.04</c:v>
                </c:pt>
                <c:pt idx="110">
                  <c:v>17.29</c:v>
                </c:pt>
                <c:pt idx="111">
                  <c:v>17.57</c:v>
                </c:pt>
                <c:pt idx="112">
                  <c:v>17.34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8CDC-4AA6-B63B-5372D0D473FC}"/>
            </c:ext>
          </c:extLst>
        </c:ser>
        <c:ser>
          <c:idx val="0"/>
          <c:order val="2"/>
          <c:tx>
            <c:v>X Axis Date Time Display</c:v>
          </c:tx>
          <c:spPr>
            <a:ln w="19050" cap="rnd">
              <a:noFill/>
              <a:round/>
            </a:ln>
            <a:effectLst/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DC-4AA6-B63B-5372D0D473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DC-4AA6-B63B-5372D0D473FC}"/>
                </c:ext>
              </c:extLst>
            </c:dLbl>
            <c:dLbl>
              <c:idx val="2"/>
              <c:layout>
                <c:manualLayout>
                  <c:x val="-5.3703146934647658E-3"/>
                  <c:y val="6.8159062387519648E-2"/>
                </c:manualLayout>
              </c:layout>
              <c:tx>
                <c:rich>
                  <a:bodyPr/>
                  <a:lstStyle/>
                  <a:p>
                    <a:fld id="{2FB59323-1B07-4E03-A974-543757784CBF}" type="XVALUE">
                      <a:rPr lang="en-US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pPr/>
                      <a:t>[X VALUE]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8CDC-4AA6-B63B-5372D0D473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DC-4AA6-B63B-5372D0D473FC}"/>
                </c:ext>
              </c:extLst>
            </c:dLbl>
            <c:dLbl>
              <c:idx val="4"/>
              <c:layout>
                <c:manualLayout>
                  <c:x val="-5.3340977901954007E-3"/>
                  <c:y val="6.4591085547094071E-2"/>
                </c:manualLayout>
              </c:layout>
              <c:tx>
                <c:rich>
                  <a:bodyPr/>
                  <a:lstStyle/>
                  <a:p>
                    <a:fld id="{40580A80-A1D0-4B6D-9671-CF1B7CD2C107}" type="XVALUE">
                      <a:rPr lang="en-US" baseline="0">
                        <a:solidFill>
                          <a:schemeClr val="accent1"/>
                        </a:solidFill>
                      </a:rPr>
                      <a:pPr/>
                      <a:t>[X VALUE]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8CDC-4AA6-B63B-5372D0D473FC}"/>
                </c:ext>
              </c:extLst>
            </c:dLbl>
            <c:dLbl>
              <c:idx val="5"/>
              <c:layout>
                <c:manualLayout>
                  <c:x val="-1.327628398545891E-2"/>
                  <c:y val="6.4591085547094071E-2"/>
                </c:manualLayout>
              </c:layout>
              <c:tx>
                <c:rich>
                  <a:bodyPr/>
                  <a:lstStyle/>
                  <a:p>
                    <a:fld id="{D4307DF0-9012-496A-B8E1-C23B6F09497E}" type="CELLRANGE">
                      <a:rPr lang="en-US" baseline="0">
                        <a:solidFill>
                          <a:schemeClr val="accent1"/>
                        </a:solidFill>
                      </a:rPr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8CDC-4AA6-B63B-5372D0D473FC}"/>
                </c:ext>
              </c:extLst>
            </c:dLbl>
            <c:dLbl>
              <c:idx val="6"/>
              <c:layout>
                <c:manualLayout>
                  <c:x val="-1.2235892553796831E-2"/>
                  <c:y val="6.4703445025308101E-2"/>
                </c:manualLayout>
              </c:layout>
              <c:tx>
                <c:rich>
                  <a:bodyPr/>
                  <a:lstStyle/>
                  <a:p>
                    <a:fld id="{83336BA5-FFCF-4EA3-9A5A-82F18E5C65CC}" type="CELLRANGE">
                      <a:rPr lang="en-US" baseline="0">
                        <a:solidFill>
                          <a:schemeClr val="accent1"/>
                        </a:solidFill>
                      </a:rPr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8CDC-4AA6-B63B-5372D0D473FC}"/>
                </c:ext>
              </c:extLst>
            </c:dLbl>
            <c:dLbl>
              <c:idx val="7"/>
              <c:layout>
                <c:manualLayout>
                  <c:x val="-9.262256966706333E-3"/>
                  <c:y val="6.4703445025308101E-2"/>
                </c:manualLayout>
              </c:layout>
              <c:tx>
                <c:rich>
                  <a:bodyPr/>
                  <a:lstStyle/>
                  <a:p>
                    <a:fld id="{2D86C3FF-0760-4720-9C9E-1DCDC194136F}" type="CELLRANGE">
                      <a:rPr lang="en-US" baseline="0">
                        <a:solidFill>
                          <a:schemeClr val="accent1"/>
                        </a:solidFill>
                      </a:rPr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8CDC-4AA6-B63B-5372D0D473FC}"/>
                </c:ext>
              </c:extLst>
            </c:dLbl>
            <c:dLbl>
              <c:idx val="8"/>
              <c:layout>
                <c:manualLayout>
                  <c:x val="-7.3069369982221091E-3"/>
                  <c:y val="6.674780802433404E-2"/>
                </c:manualLayout>
              </c:layout>
              <c:tx>
                <c:rich>
                  <a:bodyPr/>
                  <a:lstStyle/>
                  <a:p>
                    <a:fld id="{85DE6473-81CD-44EC-8E2F-62F476C76075}" type="CELLRANGE">
                      <a:rPr lang="en-US" baseline="0">
                        <a:solidFill>
                          <a:schemeClr val="accent1"/>
                        </a:solidFill>
                      </a:rPr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8CDC-4AA6-B63B-5372D0D473FC}"/>
                </c:ext>
              </c:extLst>
            </c:dLbl>
            <c:dLbl>
              <c:idx val="9"/>
              <c:layout>
                <c:manualLayout>
                  <c:x val="-5.2991378727228399E-3"/>
                  <c:y val="6.674780802433404E-2"/>
                </c:manualLayout>
              </c:layout>
              <c:tx>
                <c:rich>
                  <a:bodyPr/>
                  <a:lstStyle/>
                  <a:p>
                    <a:fld id="{DBBD5E06-125B-4541-9D10-E46C5BFCDD45}" type="CELLRANGE">
                      <a:rPr lang="en-US" baseline="0">
                        <a:solidFill>
                          <a:schemeClr val="accent1"/>
                        </a:solidFill>
                      </a:rPr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8CDC-4AA6-B63B-5372D0D473FC}"/>
                </c:ext>
              </c:extLst>
            </c:dLbl>
            <c:dLbl>
              <c:idx val="10"/>
              <c:layout>
                <c:manualLayout>
                  <c:x val="-1.3278483710603218E-3"/>
                  <c:y val="6.674780802433404E-2"/>
                </c:manualLayout>
              </c:layout>
              <c:tx>
                <c:rich>
                  <a:bodyPr rot="-5400000" vertOverflow="clip" horzOverflow="clip" vert="horz" wrap="square" lIns="38100" tIns="19050" rIns="38100" bIns="19050" anchor="ctr">
                    <a:spAutoFit/>
                  </a:bodyPr>
                  <a:lstStyle/>
                  <a:p>
                    <a:pPr>
                      <a:defRPr sz="800" baseline="0">
                        <a:solidFill>
                          <a:schemeClr val="accent1"/>
                        </a:solidFill>
                      </a:defRPr>
                    </a:pPr>
                    <a:r>
                      <a:rPr lang="en-US" sz="800" baseline="0">
                        <a:solidFill>
                          <a:schemeClr val="accent1"/>
                        </a:solidFill>
                      </a:rPr>
                      <a:t>2/5/22 8:36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A-8CDC-4AA6-B63B-5372D0D473FC}"/>
                </c:ext>
              </c:extLst>
            </c:dLbl>
            <c:dLbl>
              <c:idx val="11"/>
              <c:layout>
                <c:manualLayout>
                  <c:x val="-8.2932780406231102E-3"/>
                  <c:y val="7.0780354283278377E-2"/>
                </c:manualLayout>
              </c:layout>
              <c:tx>
                <c:rich>
                  <a:bodyPr/>
                  <a:lstStyle/>
                  <a:p>
                    <a:fld id="{CEF53170-A8F6-411F-A251-6703235C32E4}" type="XVALUE">
                      <a:rPr lang="en-US" sz="800" baseline="0">
                        <a:solidFill>
                          <a:schemeClr val="accent1"/>
                        </a:solidFill>
                      </a:rPr>
                      <a:pPr/>
                      <a:t>[X VALUE]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8CDC-4AA6-B63B-5372D0D473FC}"/>
                </c:ext>
              </c:extLst>
            </c:dLbl>
            <c:dLbl>
              <c:idx val="12"/>
              <c:layout>
                <c:manualLayout>
                  <c:x val="-1.228420794536012E-2"/>
                  <c:y val="7.0780354283278377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74-465D-9E55-A54ABAFD90B3}"/>
                </c:ext>
              </c:extLst>
            </c:dLbl>
            <c:dLbl>
              <c:idx val="13"/>
              <c:layout>
                <c:manualLayout>
                  <c:x val="-1.1292210466873592E-2"/>
                  <c:y val="6.873599128425259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74-465D-9E55-A54ABAFD90B3}"/>
                </c:ext>
              </c:extLst>
            </c:dLbl>
            <c:dLbl>
              <c:idx val="14"/>
              <c:layout>
                <c:manualLayout>
                  <c:x val="-1.1292210466873629E-2"/>
                  <c:y val="7.276853754319723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74-465D-9E55-A54ABAFD90B3}"/>
                </c:ext>
              </c:extLst>
            </c:dLbl>
            <c:dLbl>
              <c:idx val="15"/>
              <c:layout>
                <c:manualLayout>
                  <c:x val="-1.228420794536012E-2"/>
                  <c:y val="6.47034450253081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 baseline="0">
                      <a:solidFill>
                        <a:schemeClr val="accent4">
                          <a:lumMod val="75000"/>
                        </a:schemeClr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58-45C7-9BEA-BDFC1035F0BC}"/>
                </c:ext>
              </c:extLst>
            </c:dLbl>
            <c:dLbl>
              <c:idx val="16"/>
              <c:layout>
                <c:manualLayout>
                  <c:x val="-1.2284207945360047E-2"/>
                  <c:y val="6.6691628285226956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74-465D-9E55-A54ABAFD90B3}"/>
                </c:ext>
              </c:extLst>
            </c:dLbl>
            <c:dLbl>
              <c:idx val="17"/>
              <c:layout>
                <c:manualLayout>
                  <c:x val="-1.2284207945360084E-2"/>
                  <c:y val="6.873599128425259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074-465D-9E55-A54ABAFD90B3}"/>
                </c:ext>
              </c:extLst>
            </c:dLbl>
            <c:dLbl>
              <c:idx val="18"/>
              <c:layout>
                <c:manualLayout>
                  <c:x val="-1.2284207945360084E-2"/>
                  <c:y val="7.0780354283278377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074-465D-9E55-A54ABAFD90B3}"/>
                </c:ext>
              </c:extLst>
            </c:dLbl>
            <c:dLbl>
              <c:idx val="19"/>
              <c:layout>
                <c:manualLayout>
                  <c:x val="-1.1292210466873592E-2"/>
                  <c:y val="6.6691628285226956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74-465D-9E55-A54ABAFD90B3}"/>
                </c:ext>
              </c:extLst>
            </c:dLbl>
            <c:dLbl>
              <c:idx val="20"/>
              <c:layout>
                <c:manualLayout>
                  <c:x val="-1.2289942943057837E-2"/>
                  <c:y val="6.6691628285226956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74-465D-9E55-A54ABAFD90B3}"/>
                </c:ext>
              </c:extLst>
            </c:dLbl>
            <c:dLbl>
              <c:idx val="21"/>
              <c:layout>
                <c:manualLayout>
                  <c:x val="-1.2284207945360084E-2"/>
                  <c:y val="6.4647265286201017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074-465D-9E55-A54ABAFD90B3}"/>
                </c:ext>
              </c:extLst>
            </c:dLbl>
            <c:dLbl>
              <c:idx val="22"/>
              <c:layout>
                <c:manualLayout>
                  <c:x val="-1.4279672897728572E-2"/>
                  <c:y val="6.867981154514565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74-465D-9E55-A54ABAFD90B3}"/>
                </c:ext>
              </c:extLst>
            </c:dLbl>
            <c:dLbl>
              <c:idx val="23"/>
              <c:layout>
                <c:manualLayout>
                  <c:x val="-1.3281940421544328E-2"/>
                  <c:y val="6.873599128425259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74-465D-9E55-A54ABAFD90B3}"/>
                </c:ext>
              </c:extLst>
            </c:dLbl>
            <c:dLbl>
              <c:idx val="24"/>
              <c:layout>
                <c:manualLayout>
                  <c:x val="-1.2284207945360084E-2"/>
                  <c:y val="7.486908028132995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74-465D-9E55-A54ABAFD90B3}"/>
                </c:ext>
              </c:extLst>
            </c:dLbl>
            <c:dLbl>
              <c:idx val="25"/>
              <c:layout>
                <c:manualLayout>
                  <c:x val="-1.2284207945360084E-2"/>
                  <c:y val="7.0780354283278377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74-465D-9E55-A54ABAFD90B3}"/>
                </c:ext>
              </c:extLst>
            </c:dLbl>
            <c:dLbl>
              <c:idx val="26"/>
              <c:layout>
                <c:manualLayout>
                  <c:x val="-1.3276283985458874E-2"/>
                  <c:y val="6.867981154514565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74-465D-9E55-A54ABAFD90B3}"/>
                </c:ext>
              </c:extLst>
            </c:dLbl>
            <c:dLbl>
              <c:idx val="27"/>
              <c:layout>
                <c:manualLayout>
                  <c:x val="-1.2284207945360084E-2"/>
                  <c:y val="6.879217102335967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74-465D-9E55-A54ABAFD90B3}"/>
                </c:ext>
              </c:extLst>
            </c:dLbl>
            <c:dLbl>
              <c:idx val="28"/>
              <c:layout>
                <c:manualLayout>
                  <c:x val="-1.2289942943057909E-2"/>
                  <c:y val="7.288089702141124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74-465D-9E55-A54ABAFD90B3}"/>
                </c:ext>
              </c:extLst>
            </c:dLbl>
            <c:dLbl>
              <c:idx val="29"/>
              <c:layout>
                <c:manualLayout>
                  <c:x val="-1.3281940421544328E-2"/>
                  <c:y val="7.0780354283278377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74-465D-9E55-A54ABAFD90B3}"/>
                </c:ext>
              </c:extLst>
            </c:dLbl>
            <c:dLbl>
              <c:idx val="30"/>
              <c:layout>
                <c:manualLayout>
                  <c:x val="-1.2284207945360084E-2"/>
                  <c:y val="6.6691628285226956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74-465D-9E55-A54ABAFD90B3}"/>
                </c:ext>
              </c:extLst>
            </c:dLbl>
            <c:dLbl>
              <c:idx val="31"/>
              <c:layout>
                <c:manualLayout>
                  <c:x val="-1.2284207945360158E-2"/>
                  <c:y val="7.288089702141124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74-465D-9E55-A54ABAFD90B3}"/>
                </c:ext>
              </c:extLst>
            </c:dLbl>
            <c:dLbl>
              <c:idx val="32"/>
              <c:layout>
                <c:manualLayout>
                  <c:x val="-1.2284207945360231E-2"/>
                  <c:y val="7.083653402238561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74-465D-9E55-A54ABAFD90B3}"/>
                </c:ext>
              </c:extLst>
            </c:dLbl>
            <c:dLbl>
              <c:idx val="33"/>
              <c:layout>
                <c:manualLayout>
                  <c:x val="-1.2284207945360084E-2"/>
                  <c:y val="6.6691628285226956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74-465D-9E55-A54ABAFD90B3}"/>
                </c:ext>
              </c:extLst>
            </c:dLbl>
            <c:dLbl>
              <c:idx val="34"/>
              <c:layout>
                <c:manualLayout>
                  <c:x val="-1.3281940421544328E-2"/>
                  <c:y val="6.6691628285226956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74-465D-9E55-A54ABAFD90B3}"/>
                </c:ext>
              </c:extLst>
            </c:dLbl>
            <c:dLbl>
              <c:idx val="35"/>
              <c:layout>
                <c:manualLayout>
                  <c:x val="-1.2284207945360084E-2"/>
                  <c:y val="6.6635448546119719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74-465D-9E55-A54ABAFD90B3}"/>
                </c:ext>
              </c:extLst>
            </c:dLbl>
            <c:dLbl>
              <c:idx val="36"/>
              <c:layout>
                <c:manualLayout>
                  <c:x val="-1.2284207945360084E-2"/>
                  <c:y val="6.67478080243340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74-465D-9E55-A54ABAFD90B3}"/>
                </c:ext>
              </c:extLst>
            </c:dLbl>
            <c:dLbl>
              <c:idx val="37"/>
              <c:layout>
                <c:manualLayout>
                  <c:x val="-1.2284207945360084E-2"/>
                  <c:y val="7.072417454417129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74-465D-9E55-A54ABAFD90B3}"/>
                </c:ext>
              </c:extLst>
            </c:dLbl>
            <c:dLbl>
              <c:idx val="38"/>
              <c:layout>
                <c:manualLayout>
                  <c:x val="-1.2284207945360084E-2"/>
                  <c:y val="7.072417454417129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74-465D-9E55-A54ABAFD90B3}"/>
                </c:ext>
              </c:extLst>
            </c:dLbl>
            <c:dLbl>
              <c:idx val="39"/>
              <c:layout>
                <c:manualLayout>
                  <c:x val="-1.2284207945360231E-2"/>
                  <c:y val="7.0780354283278377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74-465D-9E55-A54ABAFD90B3}"/>
                </c:ext>
              </c:extLst>
            </c:dLbl>
            <c:dLbl>
              <c:idx val="40"/>
              <c:layout>
                <c:manualLayout>
                  <c:x val="-1.2284207945360084E-2"/>
                  <c:y val="7.083653402238561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23-4106-84CF-16252FDCE4B9}"/>
                </c:ext>
              </c:extLst>
            </c:dLbl>
            <c:dLbl>
              <c:idx val="41"/>
              <c:layout>
                <c:manualLayout>
                  <c:x val="-1.2284207945360231E-2"/>
                  <c:y val="7.083653402238561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FA-4B60-9052-31AA7E2EF82F}"/>
                </c:ext>
              </c:extLst>
            </c:dLbl>
            <c:dLbl>
              <c:idx val="42"/>
              <c:layout>
                <c:manualLayout>
                  <c:x val="-1.2284207945360231E-2"/>
                  <c:y val="7.2824717282304316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B0-4F73-BEF8-C2063DE766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800" baseline="0">
                    <a:solidFill>
                      <a:schemeClr val="accent1"/>
                    </a:solidFill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xVal>
            <c:numRef>
              <c:f>Sheet1!$A$2:$A$114</c:f>
              <c:numCache>
                <c:formatCode>m/d/yy\ h:mm;@</c:formatCode>
                <c:ptCount val="113"/>
                <c:pt idx="0">
                  <c:v>44553.427777777775</c:v>
                </c:pt>
                <c:pt idx="1">
                  <c:v>44553.429166666669</c:v>
                </c:pt>
                <c:pt idx="2">
                  <c:v>44553.429861111108</c:v>
                </c:pt>
                <c:pt idx="3">
                  <c:v>44579.42083333333</c:v>
                </c:pt>
                <c:pt idx="4">
                  <c:v>44579.422222222223</c:v>
                </c:pt>
                <c:pt idx="5">
                  <c:v>44591.749305555553</c:v>
                </c:pt>
                <c:pt idx="6">
                  <c:v>44593.381249999999</c:v>
                </c:pt>
                <c:pt idx="7">
                  <c:v>44594.380555555559</c:v>
                </c:pt>
                <c:pt idx="8">
                  <c:v>44595.357638888891</c:v>
                </c:pt>
                <c:pt idx="9">
                  <c:v>44596.35833333333</c:v>
                </c:pt>
                <c:pt idx="10">
                  <c:v>44597.35833333333</c:v>
                </c:pt>
                <c:pt idx="11">
                  <c:v>44602.364583333336</c:v>
                </c:pt>
                <c:pt idx="12">
                  <c:v>44609.34375</c:v>
                </c:pt>
                <c:pt idx="13">
                  <c:v>44614.349305555559</c:v>
                </c:pt>
                <c:pt idx="14">
                  <c:v>44618.645833333336</c:v>
                </c:pt>
                <c:pt idx="15">
                  <c:v>44623.340277777781</c:v>
                </c:pt>
                <c:pt idx="16">
                  <c:v>44629.534722222219</c:v>
                </c:pt>
                <c:pt idx="17">
                  <c:v>44637.354166666664</c:v>
                </c:pt>
                <c:pt idx="18">
                  <c:v>44644.354166666664</c:v>
                </c:pt>
                <c:pt idx="19">
                  <c:v>44649.413194444445</c:v>
                </c:pt>
                <c:pt idx="20">
                  <c:v>44658.427083333336</c:v>
                </c:pt>
                <c:pt idx="21">
                  <c:v>44665.354166666664</c:v>
                </c:pt>
                <c:pt idx="22">
                  <c:v>44679.416666666664</c:v>
                </c:pt>
                <c:pt idx="23">
                  <c:v>44686.430555555555</c:v>
                </c:pt>
                <c:pt idx="24">
                  <c:v>44693.364583333336</c:v>
                </c:pt>
                <c:pt idx="25">
                  <c:v>44700.354166666664</c:v>
                </c:pt>
                <c:pt idx="26">
                  <c:v>44707.427083333336</c:v>
                </c:pt>
                <c:pt idx="27">
                  <c:v>44714.400694444441</c:v>
                </c:pt>
                <c:pt idx="28">
                  <c:v>44721.354166666664</c:v>
                </c:pt>
                <c:pt idx="29">
                  <c:v>44728.34375</c:v>
                </c:pt>
                <c:pt idx="30">
                  <c:v>44735.4</c:v>
                </c:pt>
                <c:pt idx="31">
                  <c:v>44743.371527777781</c:v>
                </c:pt>
                <c:pt idx="32">
                  <c:v>44749.357638888891</c:v>
                </c:pt>
                <c:pt idx="33">
                  <c:v>44755.345833333333</c:v>
                </c:pt>
                <c:pt idx="34">
                  <c:v>44763.333333333336</c:v>
                </c:pt>
                <c:pt idx="35">
                  <c:v>44770.529166666667</c:v>
                </c:pt>
                <c:pt idx="36">
                  <c:v>44777.361111111109</c:v>
                </c:pt>
                <c:pt idx="37">
                  <c:v>44784.538194444445</c:v>
                </c:pt>
                <c:pt idx="38">
                  <c:v>44791.479166666664</c:v>
                </c:pt>
                <c:pt idx="39">
                  <c:v>44798.409722222219</c:v>
                </c:pt>
                <c:pt idx="40">
                  <c:v>44805.398611111108</c:v>
                </c:pt>
                <c:pt idx="41">
                  <c:v>44812.34375</c:v>
                </c:pt>
                <c:pt idx="42">
                  <c:v>44819.336805555555</c:v>
                </c:pt>
                <c:pt idx="43">
                  <c:v>44826.496527777781</c:v>
                </c:pt>
                <c:pt idx="44">
                  <c:v>44833.365277777775</c:v>
                </c:pt>
                <c:pt idx="45">
                  <c:v>44840.347222222219</c:v>
                </c:pt>
                <c:pt idx="46">
                  <c:v>44850.333333333336</c:v>
                </c:pt>
                <c:pt idx="47">
                  <c:v>44852.345833333333</c:v>
                </c:pt>
                <c:pt idx="48">
                  <c:v>44854.364583333336</c:v>
                </c:pt>
                <c:pt idx="49">
                  <c:v>44859.361111111109</c:v>
                </c:pt>
                <c:pt idx="50">
                  <c:v>44861</c:v>
                </c:pt>
                <c:pt idx="51">
                  <c:v>44866.354166666664</c:v>
                </c:pt>
                <c:pt idx="52">
                  <c:v>44868.347222222219</c:v>
                </c:pt>
                <c:pt idx="53">
                  <c:v>44873.402777777781</c:v>
                </c:pt>
                <c:pt idx="54">
                  <c:v>44875.354166666664</c:v>
                </c:pt>
                <c:pt idx="55">
                  <c:v>44880.329861111109</c:v>
                </c:pt>
                <c:pt idx="56">
                  <c:v>44882.447222222225</c:v>
                </c:pt>
                <c:pt idx="57">
                  <c:v>44885.359722222223</c:v>
                </c:pt>
                <c:pt idx="58">
                  <c:v>44887.420138888891</c:v>
                </c:pt>
                <c:pt idx="59">
                  <c:v>44896.475694444445</c:v>
                </c:pt>
                <c:pt idx="60">
                  <c:v>44902.354166666664</c:v>
                </c:pt>
                <c:pt idx="61">
                  <c:v>44910.361111111109</c:v>
                </c:pt>
                <c:pt idx="62">
                  <c:v>44916.51666666667</c:v>
                </c:pt>
                <c:pt idx="63">
                  <c:v>44924.461805555555</c:v>
                </c:pt>
                <c:pt idx="64">
                  <c:v>44931.371527777781</c:v>
                </c:pt>
                <c:pt idx="65">
                  <c:v>44937.458333333336</c:v>
                </c:pt>
                <c:pt idx="66">
                  <c:v>44944.461805555555</c:v>
                </c:pt>
                <c:pt idx="67">
                  <c:v>44952.489583333336</c:v>
                </c:pt>
                <c:pt idx="68">
                  <c:v>44959.473611111112</c:v>
                </c:pt>
                <c:pt idx="69">
                  <c:v>44966.359722222223</c:v>
                </c:pt>
                <c:pt idx="70">
                  <c:v>44972.488194444442</c:v>
                </c:pt>
                <c:pt idx="71">
                  <c:v>44980.493055555555</c:v>
                </c:pt>
                <c:pt idx="72">
                  <c:v>44987.434027777781</c:v>
                </c:pt>
                <c:pt idx="73">
                  <c:v>44993.458333333336</c:v>
                </c:pt>
                <c:pt idx="74">
                  <c:v>45001.465277777781</c:v>
                </c:pt>
                <c:pt idx="75">
                  <c:v>45007.408333333333</c:v>
                </c:pt>
                <c:pt idx="76">
                  <c:v>45014.408333333333</c:v>
                </c:pt>
                <c:pt idx="77">
                  <c:v>45021.364583333336</c:v>
                </c:pt>
                <c:pt idx="78">
                  <c:v>45029.368055555555</c:v>
                </c:pt>
                <c:pt idx="79">
                  <c:v>45037.354166666664</c:v>
                </c:pt>
                <c:pt idx="80">
                  <c:v>45042.395833333336</c:v>
                </c:pt>
                <c:pt idx="81">
                  <c:v>45050.45</c:v>
                </c:pt>
                <c:pt idx="82">
                  <c:v>45054.436111111114</c:v>
                </c:pt>
                <c:pt idx="83">
                  <c:v>45062.415972222225</c:v>
                </c:pt>
                <c:pt idx="84">
                  <c:v>45069.356944444444</c:v>
                </c:pt>
                <c:pt idx="85">
                  <c:v>45076.354166666664</c:v>
                </c:pt>
                <c:pt idx="86">
                  <c:v>45085.364583333336</c:v>
                </c:pt>
                <c:pt idx="87">
                  <c:v>45092.397916666669</c:v>
                </c:pt>
                <c:pt idx="88">
                  <c:v>45099.465277777781</c:v>
                </c:pt>
                <c:pt idx="89">
                  <c:v>45110.614583333336</c:v>
                </c:pt>
                <c:pt idx="90">
                  <c:v>45140.474305555559</c:v>
                </c:pt>
                <c:pt idx="91">
                  <c:v>45175.46875</c:v>
                </c:pt>
                <c:pt idx="92">
                  <c:v>45204.493055555555</c:v>
                </c:pt>
                <c:pt idx="93">
                  <c:v>45223.504861111112</c:v>
                </c:pt>
                <c:pt idx="94">
                  <c:v>45230.333333333336</c:v>
                </c:pt>
                <c:pt idx="95">
                  <c:v>45237.470138888886</c:v>
                </c:pt>
                <c:pt idx="96">
                  <c:v>45244.296527777777</c:v>
                </c:pt>
                <c:pt idx="97">
                  <c:v>45251.338888888888</c:v>
                </c:pt>
                <c:pt idx="98">
                  <c:v>45258.479166666664</c:v>
                </c:pt>
                <c:pt idx="99">
                  <c:v>45267.538194444445</c:v>
                </c:pt>
                <c:pt idx="100">
                  <c:v>45272.350694444445</c:v>
                </c:pt>
                <c:pt idx="101">
                  <c:v>45279.333333333336</c:v>
                </c:pt>
                <c:pt idx="102">
                  <c:v>45286.427083333336</c:v>
                </c:pt>
                <c:pt idx="103">
                  <c:v>45293.463888888888</c:v>
                </c:pt>
                <c:pt idx="104">
                  <c:v>45300.420138888891</c:v>
                </c:pt>
                <c:pt idx="105">
                  <c:v>45307.506944444445</c:v>
                </c:pt>
                <c:pt idx="106">
                  <c:v>45335.354166666664</c:v>
                </c:pt>
                <c:pt idx="107">
                  <c:v>45366.357638888891</c:v>
                </c:pt>
                <c:pt idx="108">
                  <c:v>45384</c:v>
                </c:pt>
                <c:pt idx="109">
                  <c:v>45419.461805555555</c:v>
                </c:pt>
                <c:pt idx="110">
                  <c:v>45436.380555555559</c:v>
                </c:pt>
                <c:pt idx="111">
                  <c:v>45447.402777777781</c:v>
                </c:pt>
                <c:pt idx="112">
                  <c:v>45462.440972222219</c:v>
                </c:pt>
              </c:numCache>
            </c:numRef>
          </c:xVal>
          <c:yVal>
            <c:numRef>
              <c:f>Sheet1!$B$2:$B$114</c:f>
              <c:numCache>
                <c:formatCode>0.00</c:formatCode>
                <c:ptCount val="113"/>
                <c:pt idx="0">
                  <c:v>16.5</c:v>
                </c:pt>
                <c:pt idx="1">
                  <c:v>16.5</c:v>
                </c:pt>
                <c:pt idx="2">
                  <c:v>16.5</c:v>
                </c:pt>
                <c:pt idx="3">
                  <c:v>16.5</c:v>
                </c:pt>
                <c:pt idx="4">
                  <c:v>16.5</c:v>
                </c:pt>
                <c:pt idx="5">
                  <c:v>16.5</c:v>
                </c:pt>
                <c:pt idx="6">
                  <c:v>16.5</c:v>
                </c:pt>
                <c:pt idx="7">
                  <c:v>16.5</c:v>
                </c:pt>
                <c:pt idx="8">
                  <c:v>16.5</c:v>
                </c:pt>
                <c:pt idx="9">
                  <c:v>16.5</c:v>
                </c:pt>
                <c:pt idx="10">
                  <c:v>16.5</c:v>
                </c:pt>
                <c:pt idx="11">
                  <c:v>16.5</c:v>
                </c:pt>
                <c:pt idx="12">
                  <c:v>16.5</c:v>
                </c:pt>
                <c:pt idx="13">
                  <c:v>16.5</c:v>
                </c:pt>
                <c:pt idx="14">
                  <c:v>16.5</c:v>
                </c:pt>
                <c:pt idx="15">
                  <c:v>16.5</c:v>
                </c:pt>
                <c:pt idx="16">
                  <c:v>16.5</c:v>
                </c:pt>
                <c:pt idx="17">
                  <c:v>16.5</c:v>
                </c:pt>
                <c:pt idx="18">
                  <c:v>16.5</c:v>
                </c:pt>
                <c:pt idx="19">
                  <c:v>16.5</c:v>
                </c:pt>
                <c:pt idx="20">
                  <c:v>16.5</c:v>
                </c:pt>
                <c:pt idx="21">
                  <c:v>16.5</c:v>
                </c:pt>
                <c:pt idx="22">
                  <c:v>16.5</c:v>
                </c:pt>
                <c:pt idx="23">
                  <c:v>16.5</c:v>
                </c:pt>
                <c:pt idx="24">
                  <c:v>16.5</c:v>
                </c:pt>
                <c:pt idx="25">
                  <c:v>16.5</c:v>
                </c:pt>
                <c:pt idx="26">
                  <c:v>16.5</c:v>
                </c:pt>
                <c:pt idx="27">
                  <c:v>16.5</c:v>
                </c:pt>
                <c:pt idx="28">
                  <c:v>16.5</c:v>
                </c:pt>
                <c:pt idx="29">
                  <c:v>16.5</c:v>
                </c:pt>
                <c:pt idx="30">
                  <c:v>16.5</c:v>
                </c:pt>
                <c:pt idx="31">
                  <c:v>16.5</c:v>
                </c:pt>
                <c:pt idx="32">
                  <c:v>16.5</c:v>
                </c:pt>
                <c:pt idx="33">
                  <c:v>16.5</c:v>
                </c:pt>
                <c:pt idx="34">
                  <c:v>16.5</c:v>
                </c:pt>
                <c:pt idx="35">
                  <c:v>16.5</c:v>
                </c:pt>
                <c:pt idx="36">
                  <c:v>16.5</c:v>
                </c:pt>
                <c:pt idx="37">
                  <c:v>16.5</c:v>
                </c:pt>
                <c:pt idx="38">
                  <c:v>16.5</c:v>
                </c:pt>
                <c:pt idx="39">
                  <c:v>16.5</c:v>
                </c:pt>
                <c:pt idx="40">
                  <c:v>16.5</c:v>
                </c:pt>
                <c:pt idx="41">
                  <c:v>16.5</c:v>
                </c:pt>
                <c:pt idx="42">
                  <c:v>16.5</c:v>
                </c:pt>
                <c:pt idx="43">
                  <c:v>16.5</c:v>
                </c:pt>
                <c:pt idx="44">
                  <c:v>16.5</c:v>
                </c:pt>
                <c:pt idx="45">
                  <c:v>16.5</c:v>
                </c:pt>
                <c:pt idx="46">
                  <c:v>16.5</c:v>
                </c:pt>
                <c:pt idx="47">
                  <c:v>16.5</c:v>
                </c:pt>
                <c:pt idx="48">
                  <c:v>16.5</c:v>
                </c:pt>
                <c:pt idx="49">
                  <c:v>16.5</c:v>
                </c:pt>
                <c:pt idx="50">
                  <c:v>16.5</c:v>
                </c:pt>
                <c:pt idx="51">
                  <c:v>16.5</c:v>
                </c:pt>
                <c:pt idx="52">
                  <c:v>16.5</c:v>
                </c:pt>
                <c:pt idx="53">
                  <c:v>16.5</c:v>
                </c:pt>
                <c:pt idx="54">
                  <c:v>16.5</c:v>
                </c:pt>
                <c:pt idx="55">
                  <c:v>16.5</c:v>
                </c:pt>
                <c:pt idx="56">
                  <c:v>16.5</c:v>
                </c:pt>
                <c:pt idx="57">
                  <c:v>16.5</c:v>
                </c:pt>
                <c:pt idx="58">
                  <c:v>16.5</c:v>
                </c:pt>
                <c:pt idx="59">
                  <c:v>16.5</c:v>
                </c:pt>
                <c:pt idx="60">
                  <c:v>16.5</c:v>
                </c:pt>
                <c:pt idx="61">
                  <c:v>16.5</c:v>
                </c:pt>
                <c:pt idx="62">
                  <c:v>16.5</c:v>
                </c:pt>
                <c:pt idx="63">
                  <c:v>16.5</c:v>
                </c:pt>
                <c:pt idx="64">
                  <c:v>16.5</c:v>
                </c:pt>
                <c:pt idx="65">
                  <c:v>16.5</c:v>
                </c:pt>
                <c:pt idx="66">
                  <c:v>16.5</c:v>
                </c:pt>
                <c:pt idx="67">
                  <c:v>16.5</c:v>
                </c:pt>
                <c:pt idx="68">
                  <c:v>16.5</c:v>
                </c:pt>
                <c:pt idx="69">
                  <c:v>16.5</c:v>
                </c:pt>
                <c:pt idx="70">
                  <c:v>16.5</c:v>
                </c:pt>
                <c:pt idx="71">
                  <c:v>16.5</c:v>
                </c:pt>
                <c:pt idx="72">
                  <c:v>16.5</c:v>
                </c:pt>
                <c:pt idx="73">
                  <c:v>16.5</c:v>
                </c:pt>
                <c:pt idx="74">
                  <c:v>16.5</c:v>
                </c:pt>
                <c:pt idx="75">
                  <c:v>16.5</c:v>
                </c:pt>
                <c:pt idx="76">
                  <c:v>16.5</c:v>
                </c:pt>
                <c:pt idx="77">
                  <c:v>16.5</c:v>
                </c:pt>
                <c:pt idx="78">
                  <c:v>16.5</c:v>
                </c:pt>
                <c:pt idx="79">
                  <c:v>16.5</c:v>
                </c:pt>
                <c:pt idx="80">
                  <c:v>16.5</c:v>
                </c:pt>
                <c:pt idx="81">
                  <c:v>16.5</c:v>
                </c:pt>
                <c:pt idx="82">
                  <c:v>16.5</c:v>
                </c:pt>
                <c:pt idx="83">
                  <c:v>16.5</c:v>
                </c:pt>
                <c:pt idx="84">
                  <c:v>16.5</c:v>
                </c:pt>
                <c:pt idx="85">
                  <c:v>16.5</c:v>
                </c:pt>
                <c:pt idx="86">
                  <c:v>16.5</c:v>
                </c:pt>
                <c:pt idx="87">
                  <c:v>16.5</c:v>
                </c:pt>
                <c:pt idx="88">
                  <c:v>16.5</c:v>
                </c:pt>
                <c:pt idx="89">
                  <c:v>16.5</c:v>
                </c:pt>
                <c:pt idx="90">
                  <c:v>16.5</c:v>
                </c:pt>
                <c:pt idx="91">
                  <c:v>16.5</c:v>
                </c:pt>
                <c:pt idx="92">
                  <c:v>16.5</c:v>
                </c:pt>
                <c:pt idx="93">
                  <c:v>16.5</c:v>
                </c:pt>
                <c:pt idx="94">
                  <c:v>16.5</c:v>
                </c:pt>
                <c:pt idx="95">
                  <c:v>16.5</c:v>
                </c:pt>
                <c:pt idx="96">
                  <c:v>16.5</c:v>
                </c:pt>
                <c:pt idx="97">
                  <c:v>16.5</c:v>
                </c:pt>
                <c:pt idx="98">
                  <c:v>16.5</c:v>
                </c:pt>
                <c:pt idx="99">
                  <c:v>16.5</c:v>
                </c:pt>
                <c:pt idx="100">
                  <c:v>16.5</c:v>
                </c:pt>
                <c:pt idx="101">
                  <c:v>16.5</c:v>
                </c:pt>
                <c:pt idx="102">
                  <c:v>16.5</c:v>
                </c:pt>
                <c:pt idx="103">
                  <c:v>16.5</c:v>
                </c:pt>
                <c:pt idx="104">
                  <c:v>16.5</c:v>
                </c:pt>
                <c:pt idx="105">
                  <c:v>16.5</c:v>
                </c:pt>
                <c:pt idx="106">
                  <c:v>16.5</c:v>
                </c:pt>
                <c:pt idx="107">
                  <c:v>16.5</c:v>
                </c:pt>
                <c:pt idx="108">
                  <c:v>16.5</c:v>
                </c:pt>
                <c:pt idx="109">
                  <c:v>16.5</c:v>
                </c:pt>
                <c:pt idx="110">
                  <c:v>16.5</c:v>
                </c:pt>
                <c:pt idx="111">
                  <c:v>16.5</c:v>
                </c:pt>
                <c:pt idx="112">
                  <c:v>16.5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Sheet1!$A$2:$A$126</c15:f>
                <c15:dlblRangeCache>
                  <c:ptCount val="125"/>
                  <c:pt idx="0">
                    <c:v>12/23/21 10:16</c:v>
                  </c:pt>
                  <c:pt idx="1">
                    <c:v>12/23/21 10:18</c:v>
                  </c:pt>
                  <c:pt idx="2">
                    <c:v>12/23/21 10:19</c:v>
                  </c:pt>
                  <c:pt idx="3">
                    <c:v>1/18/22 10:06</c:v>
                  </c:pt>
                  <c:pt idx="4">
                    <c:v>1/18/22 10:08</c:v>
                  </c:pt>
                  <c:pt idx="5">
                    <c:v>1/30/22 17:59</c:v>
                  </c:pt>
                  <c:pt idx="6">
                    <c:v>2/1/22 9:09</c:v>
                  </c:pt>
                  <c:pt idx="7">
                    <c:v>2/2/22 9:08</c:v>
                  </c:pt>
                  <c:pt idx="8">
                    <c:v>2/3/22 8:35</c:v>
                  </c:pt>
                  <c:pt idx="9">
                    <c:v>2/4/22 8:36</c:v>
                  </c:pt>
                  <c:pt idx="10">
                    <c:v>2/5/22 8:36</c:v>
                  </c:pt>
                  <c:pt idx="11">
                    <c:v>2/10/22 8:45</c:v>
                  </c:pt>
                  <c:pt idx="12">
                    <c:v>2/17/22 8:15</c:v>
                  </c:pt>
                  <c:pt idx="13">
                    <c:v>2/22/22 8:23</c:v>
                  </c:pt>
                  <c:pt idx="14">
                    <c:v>2/26/22 15:30</c:v>
                  </c:pt>
                  <c:pt idx="15">
                    <c:v>3/3/22 8:10</c:v>
                  </c:pt>
                  <c:pt idx="16">
                    <c:v>3/9/22 12:50</c:v>
                  </c:pt>
                  <c:pt idx="17">
                    <c:v>3/17/22 8:30</c:v>
                  </c:pt>
                  <c:pt idx="18">
                    <c:v>3/24/22 8:30</c:v>
                  </c:pt>
                  <c:pt idx="19">
                    <c:v>3/29/22 9:55</c:v>
                  </c:pt>
                  <c:pt idx="20">
                    <c:v>4/7/22 10:15</c:v>
                  </c:pt>
                  <c:pt idx="21">
                    <c:v>4/14/22 8:30</c:v>
                  </c:pt>
                  <c:pt idx="22">
                    <c:v>4/28/22 10:00</c:v>
                  </c:pt>
                  <c:pt idx="23">
                    <c:v>5/5/22 10:20</c:v>
                  </c:pt>
                  <c:pt idx="24">
                    <c:v>5/12/22 8:45</c:v>
                  </c:pt>
                  <c:pt idx="25">
                    <c:v>5/19/22 8:30</c:v>
                  </c:pt>
                  <c:pt idx="26">
                    <c:v>5/26/22 10:15</c:v>
                  </c:pt>
                  <c:pt idx="27">
                    <c:v>6/2/22 9:37</c:v>
                  </c:pt>
                  <c:pt idx="28">
                    <c:v>6/9/22 8:30</c:v>
                  </c:pt>
                  <c:pt idx="29">
                    <c:v>6/16/22 8:15</c:v>
                  </c:pt>
                  <c:pt idx="30">
                    <c:v>6/23/22 9:36</c:v>
                  </c:pt>
                  <c:pt idx="31">
                    <c:v>7/1/22 8:55</c:v>
                  </c:pt>
                  <c:pt idx="32">
                    <c:v>7/7/22 8:35</c:v>
                  </c:pt>
                  <c:pt idx="33">
                    <c:v>7/13/22 8:18</c:v>
                  </c:pt>
                  <c:pt idx="34">
                    <c:v>7/21/22 8:00</c:v>
                  </c:pt>
                  <c:pt idx="35">
                    <c:v>7/28/22 12:42</c:v>
                  </c:pt>
                  <c:pt idx="36">
                    <c:v>8/4/22 8:40</c:v>
                  </c:pt>
                  <c:pt idx="37">
                    <c:v>8/11/22 12:55</c:v>
                  </c:pt>
                  <c:pt idx="38">
                    <c:v>8/18/22 11:30</c:v>
                  </c:pt>
                  <c:pt idx="39">
                    <c:v>8/25/22 9:50</c:v>
                  </c:pt>
                  <c:pt idx="40">
                    <c:v>9/1/22 9:34</c:v>
                  </c:pt>
                  <c:pt idx="41">
                    <c:v>9/8/22 8:15</c:v>
                  </c:pt>
                  <c:pt idx="42">
                    <c:v>9/15/22 8:05</c:v>
                  </c:pt>
                  <c:pt idx="43">
                    <c:v>9/22/22 11:55</c:v>
                  </c:pt>
                  <c:pt idx="44">
                    <c:v>9/29/22 8:46</c:v>
                  </c:pt>
                  <c:pt idx="45">
                    <c:v>10/6/22 8:20</c:v>
                  </c:pt>
                  <c:pt idx="46">
                    <c:v>10/16/22 8:00</c:v>
                  </c:pt>
                  <c:pt idx="47">
                    <c:v>10/18/22 8:18</c:v>
                  </c:pt>
                  <c:pt idx="48">
                    <c:v>10/20/22 8:45</c:v>
                  </c:pt>
                  <c:pt idx="49">
                    <c:v>10/25/22 8:40</c:v>
                  </c:pt>
                  <c:pt idx="50">
                    <c:v>10/27/22 0:00</c:v>
                  </c:pt>
                  <c:pt idx="51">
                    <c:v>11/1/22 8:30</c:v>
                  </c:pt>
                  <c:pt idx="52">
                    <c:v>11/3/22 8:20</c:v>
                  </c:pt>
                  <c:pt idx="53">
                    <c:v>11/8/22 9:40</c:v>
                  </c:pt>
                  <c:pt idx="54">
                    <c:v>11/10/22 8:30</c:v>
                  </c:pt>
                  <c:pt idx="55">
                    <c:v>11/15/22 7:55</c:v>
                  </c:pt>
                  <c:pt idx="56">
                    <c:v>11/17/22 10:44</c:v>
                  </c:pt>
                  <c:pt idx="57">
                    <c:v>11/20/22 8:38</c:v>
                  </c:pt>
                  <c:pt idx="58">
                    <c:v>11/22/22 10:05</c:v>
                  </c:pt>
                  <c:pt idx="59">
                    <c:v>12/1/22 11:25</c:v>
                  </c:pt>
                  <c:pt idx="60">
                    <c:v>12/7/22 8:30</c:v>
                  </c:pt>
                  <c:pt idx="61">
                    <c:v>12/15/22 8:40</c:v>
                  </c:pt>
                  <c:pt idx="62">
                    <c:v>12/21/22 12:24</c:v>
                  </c:pt>
                  <c:pt idx="63">
                    <c:v>12/29/22 11:05</c:v>
                  </c:pt>
                  <c:pt idx="64">
                    <c:v>1/5/23 8:55</c:v>
                  </c:pt>
                  <c:pt idx="65">
                    <c:v>1/11/23 11:00</c:v>
                  </c:pt>
                  <c:pt idx="66">
                    <c:v>1/18/23 11:05</c:v>
                  </c:pt>
                  <c:pt idx="67">
                    <c:v>1/26/23 11:45</c:v>
                  </c:pt>
                  <c:pt idx="68">
                    <c:v>2/2/23 11:22</c:v>
                  </c:pt>
                  <c:pt idx="69">
                    <c:v>2/9/23 8:38</c:v>
                  </c:pt>
                  <c:pt idx="70">
                    <c:v>2/15/23 11:43</c:v>
                  </c:pt>
                  <c:pt idx="71">
                    <c:v>2/23/23 11:50</c:v>
                  </c:pt>
                  <c:pt idx="72">
                    <c:v>3/2/23 10:25</c:v>
                  </c:pt>
                  <c:pt idx="73">
                    <c:v>3/8/23 11:00</c:v>
                  </c:pt>
                  <c:pt idx="74">
                    <c:v>3/16/23 11:10</c:v>
                  </c:pt>
                  <c:pt idx="75">
                    <c:v>3/22/23 9:48</c:v>
                  </c:pt>
                  <c:pt idx="76">
                    <c:v>3/29/23 9:48</c:v>
                  </c:pt>
                  <c:pt idx="77">
                    <c:v>4/5/23 8:45</c:v>
                  </c:pt>
                  <c:pt idx="78">
                    <c:v>4/13/23 8:50</c:v>
                  </c:pt>
                  <c:pt idx="79">
                    <c:v>4/21/23 8:30</c:v>
                  </c:pt>
                  <c:pt idx="80">
                    <c:v>4/26/23 9:30</c:v>
                  </c:pt>
                  <c:pt idx="81">
                    <c:v>5/4/23 10:48</c:v>
                  </c:pt>
                  <c:pt idx="82">
                    <c:v>5/8/23 10:28</c:v>
                  </c:pt>
                  <c:pt idx="83">
                    <c:v>5/16/23 9:59</c:v>
                  </c:pt>
                  <c:pt idx="84">
                    <c:v>5/23/23 8:34</c:v>
                  </c:pt>
                  <c:pt idx="85">
                    <c:v>5/30/23 8:30</c:v>
                  </c:pt>
                  <c:pt idx="86">
                    <c:v>6/8/23 8:45</c:v>
                  </c:pt>
                  <c:pt idx="87">
                    <c:v>6/15/23 9:33</c:v>
                  </c:pt>
                  <c:pt idx="88">
                    <c:v>6/22/23 11:10</c:v>
                  </c:pt>
                  <c:pt idx="89">
                    <c:v>7/3/23 14:45</c:v>
                  </c:pt>
                  <c:pt idx="90">
                    <c:v>8/2/23 11:23</c:v>
                  </c:pt>
                  <c:pt idx="91">
                    <c:v>9/6/23 11:15</c:v>
                  </c:pt>
                  <c:pt idx="92">
                    <c:v>10/5/23 11:50</c:v>
                  </c:pt>
                  <c:pt idx="93">
                    <c:v>10/24/23 12:07</c:v>
                  </c:pt>
                  <c:pt idx="94">
                    <c:v>10/31/23 8:00</c:v>
                  </c:pt>
                  <c:pt idx="95">
                    <c:v>11/7/23 11:17</c:v>
                  </c:pt>
                  <c:pt idx="96">
                    <c:v>11/14/23 7:07</c:v>
                  </c:pt>
                  <c:pt idx="97">
                    <c:v>11/21/23 8:08</c:v>
                  </c:pt>
                  <c:pt idx="98">
                    <c:v>11/28/23 11:30</c:v>
                  </c:pt>
                  <c:pt idx="99">
                    <c:v>12/7/23 12:55</c:v>
                  </c:pt>
                  <c:pt idx="100">
                    <c:v>12/12/23 8:25</c:v>
                  </c:pt>
                  <c:pt idx="101">
                    <c:v>12/19/23 8:00</c:v>
                  </c:pt>
                  <c:pt idx="102">
                    <c:v>12/26/23 10:15</c:v>
                  </c:pt>
                  <c:pt idx="103">
                    <c:v>1/2/24 11:08</c:v>
                  </c:pt>
                  <c:pt idx="104">
                    <c:v>1/9/24 10:05</c:v>
                  </c:pt>
                  <c:pt idx="105">
                    <c:v>1/16/24 12:10</c:v>
                  </c:pt>
                  <c:pt idx="106">
                    <c:v>2/13/24 8:30</c:v>
                  </c:pt>
                  <c:pt idx="107">
                    <c:v>3/15/24 8:35</c:v>
                  </c:pt>
                  <c:pt idx="108">
                    <c:v>4/2/24 0:00</c:v>
                  </c:pt>
                  <c:pt idx="109">
                    <c:v>5/7/24 11:05</c:v>
                  </c:pt>
                  <c:pt idx="110">
                    <c:v>5/24/24 9:08</c:v>
                  </c:pt>
                  <c:pt idx="111">
                    <c:v>6/4/24 9:40</c:v>
                  </c:pt>
                  <c:pt idx="112">
                    <c:v>6/19/24 10:35</c:v>
                  </c:pt>
                  <c:pt idx="113">
                    <c:v>Date and Time Shaft Pumping Restarted</c:v>
                  </c:pt>
                  <c:pt idx="114">
                    <c:v>1/29/22 14:00</c:v>
                  </c:pt>
                  <c:pt idx="115">
                    <c:v>1/29/22 14:00</c:v>
                  </c:pt>
                  <c:pt idx="119">
                    <c:v>Line connecting Pre and Post Pumping lines</c:v>
                  </c:pt>
                  <c:pt idx="120">
                    <c:v>1/18/22 10:08</c:v>
                  </c:pt>
                  <c:pt idx="121">
                    <c:v>1/30/22 17:59</c:v>
                  </c:pt>
                  <c:pt idx="123">
                    <c:v>X Axis Label for Pump restarting</c:v>
                  </c:pt>
                  <c:pt idx="124">
                    <c:v>1/29/22 14:00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E-8CDC-4AA6-B63B-5372D0D473FC}"/>
            </c:ext>
          </c:extLst>
        </c:ser>
        <c:ser>
          <c:idx val="1"/>
          <c:order val="3"/>
          <c:tx>
            <c:v>Xaxis label for pump restaring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188416593061018E-2"/>
                  <c:y val="8.9617469097924021E-2"/>
                </c:manualLayout>
              </c:layout>
              <c:tx>
                <c:rich>
                  <a:bodyPr rot="-540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800" baseline="0">
                        <a:solidFill>
                          <a:schemeClr val="accent2"/>
                        </a:solidFill>
                      </a:defRPr>
                    </a:pPr>
                    <a:fld id="{05FBC62F-7411-4E53-8C63-0847C3F9A375}" type="XVALUE">
                      <a:rPr lang="en-US" baseline="0">
                        <a:solidFill>
                          <a:schemeClr val="accent2"/>
                        </a:solidFill>
                      </a:rPr>
                      <a:pPr>
                        <a:defRPr sz="800" baseline="0">
                          <a:solidFill>
                            <a:schemeClr val="accent2"/>
                          </a:solidFill>
                        </a:defRPr>
                      </a:pPr>
                      <a:t>[X VALUE]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8CDC-4AA6-B63B-5372D0D473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>
                    <a:solidFill>
                      <a:schemeClr val="accent2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xVal>
            <c:numRef>
              <c:f>Sheet1!$A$126</c:f>
              <c:numCache>
                <c:formatCode>m/d/yy\ h:mm;@</c:formatCode>
                <c:ptCount val="1"/>
                <c:pt idx="0">
                  <c:v>44590.583333333336</c:v>
                </c:pt>
              </c:numCache>
            </c:numRef>
          </c:xVal>
          <c:yVal>
            <c:numRef>
              <c:f>Sheet1!$B$126</c:f>
              <c:numCache>
                <c:formatCode>General</c:formatCode>
                <c:ptCount val="1"/>
                <c:pt idx="0">
                  <c:v>16.7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Sheet1!$A$2:$A$126</c15:f>
                <c15:dlblRangeCache>
                  <c:ptCount val="125"/>
                  <c:pt idx="0">
                    <c:v>12/23/21 10:16</c:v>
                  </c:pt>
                  <c:pt idx="1">
                    <c:v>12/23/21 10:18</c:v>
                  </c:pt>
                  <c:pt idx="2">
                    <c:v>12/23/21 10:19</c:v>
                  </c:pt>
                  <c:pt idx="3">
                    <c:v>1/18/22 10:06</c:v>
                  </c:pt>
                  <c:pt idx="4">
                    <c:v>1/18/22 10:08</c:v>
                  </c:pt>
                  <c:pt idx="5">
                    <c:v>1/30/22 17:59</c:v>
                  </c:pt>
                  <c:pt idx="6">
                    <c:v>2/1/22 9:09</c:v>
                  </c:pt>
                  <c:pt idx="7">
                    <c:v>2/2/22 9:08</c:v>
                  </c:pt>
                  <c:pt idx="8">
                    <c:v>2/3/22 8:35</c:v>
                  </c:pt>
                  <c:pt idx="9">
                    <c:v>2/4/22 8:36</c:v>
                  </c:pt>
                  <c:pt idx="10">
                    <c:v>2/5/22 8:36</c:v>
                  </c:pt>
                  <c:pt idx="11">
                    <c:v>2/10/22 8:45</c:v>
                  </c:pt>
                  <c:pt idx="12">
                    <c:v>2/17/22 8:15</c:v>
                  </c:pt>
                  <c:pt idx="13">
                    <c:v>2/22/22 8:23</c:v>
                  </c:pt>
                  <c:pt idx="14">
                    <c:v>2/26/22 15:30</c:v>
                  </c:pt>
                  <c:pt idx="15">
                    <c:v>3/3/22 8:10</c:v>
                  </c:pt>
                  <c:pt idx="16">
                    <c:v>3/9/22 12:50</c:v>
                  </c:pt>
                  <c:pt idx="17">
                    <c:v>3/17/22 8:30</c:v>
                  </c:pt>
                  <c:pt idx="18">
                    <c:v>3/24/22 8:30</c:v>
                  </c:pt>
                  <c:pt idx="19">
                    <c:v>3/29/22 9:55</c:v>
                  </c:pt>
                  <c:pt idx="20">
                    <c:v>4/7/22 10:15</c:v>
                  </c:pt>
                  <c:pt idx="21">
                    <c:v>4/14/22 8:30</c:v>
                  </c:pt>
                  <c:pt idx="22">
                    <c:v>4/28/22 10:00</c:v>
                  </c:pt>
                  <c:pt idx="23">
                    <c:v>5/5/22 10:20</c:v>
                  </c:pt>
                  <c:pt idx="24">
                    <c:v>5/12/22 8:45</c:v>
                  </c:pt>
                  <c:pt idx="25">
                    <c:v>5/19/22 8:30</c:v>
                  </c:pt>
                  <c:pt idx="26">
                    <c:v>5/26/22 10:15</c:v>
                  </c:pt>
                  <c:pt idx="27">
                    <c:v>6/2/22 9:37</c:v>
                  </c:pt>
                  <c:pt idx="28">
                    <c:v>6/9/22 8:30</c:v>
                  </c:pt>
                  <c:pt idx="29">
                    <c:v>6/16/22 8:15</c:v>
                  </c:pt>
                  <c:pt idx="30">
                    <c:v>6/23/22 9:36</c:v>
                  </c:pt>
                  <c:pt idx="31">
                    <c:v>7/1/22 8:55</c:v>
                  </c:pt>
                  <c:pt idx="32">
                    <c:v>7/7/22 8:35</c:v>
                  </c:pt>
                  <c:pt idx="33">
                    <c:v>7/13/22 8:18</c:v>
                  </c:pt>
                  <c:pt idx="34">
                    <c:v>7/21/22 8:00</c:v>
                  </c:pt>
                  <c:pt idx="35">
                    <c:v>7/28/22 12:42</c:v>
                  </c:pt>
                  <c:pt idx="36">
                    <c:v>8/4/22 8:40</c:v>
                  </c:pt>
                  <c:pt idx="37">
                    <c:v>8/11/22 12:55</c:v>
                  </c:pt>
                  <c:pt idx="38">
                    <c:v>8/18/22 11:30</c:v>
                  </c:pt>
                  <c:pt idx="39">
                    <c:v>8/25/22 9:50</c:v>
                  </c:pt>
                  <c:pt idx="40">
                    <c:v>9/1/22 9:34</c:v>
                  </c:pt>
                  <c:pt idx="41">
                    <c:v>9/8/22 8:15</c:v>
                  </c:pt>
                  <c:pt idx="42">
                    <c:v>9/15/22 8:05</c:v>
                  </c:pt>
                  <c:pt idx="43">
                    <c:v>9/22/22 11:55</c:v>
                  </c:pt>
                  <c:pt idx="44">
                    <c:v>9/29/22 8:46</c:v>
                  </c:pt>
                  <c:pt idx="45">
                    <c:v>10/6/22 8:20</c:v>
                  </c:pt>
                  <c:pt idx="46">
                    <c:v>10/16/22 8:00</c:v>
                  </c:pt>
                  <c:pt idx="47">
                    <c:v>10/18/22 8:18</c:v>
                  </c:pt>
                  <c:pt idx="48">
                    <c:v>10/20/22 8:45</c:v>
                  </c:pt>
                  <c:pt idx="49">
                    <c:v>10/25/22 8:40</c:v>
                  </c:pt>
                  <c:pt idx="50">
                    <c:v>10/27/22 0:00</c:v>
                  </c:pt>
                  <c:pt idx="51">
                    <c:v>11/1/22 8:30</c:v>
                  </c:pt>
                  <c:pt idx="52">
                    <c:v>11/3/22 8:20</c:v>
                  </c:pt>
                  <c:pt idx="53">
                    <c:v>11/8/22 9:40</c:v>
                  </c:pt>
                  <c:pt idx="54">
                    <c:v>11/10/22 8:30</c:v>
                  </c:pt>
                  <c:pt idx="55">
                    <c:v>11/15/22 7:55</c:v>
                  </c:pt>
                  <c:pt idx="56">
                    <c:v>11/17/22 10:44</c:v>
                  </c:pt>
                  <c:pt idx="57">
                    <c:v>11/20/22 8:38</c:v>
                  </c:pt>
                  <c:pt idx="58">
                    <c:v>11/22/22 10:05</c:v>
                  </c:pt>
                  <c:pt idx="59">
                    <c:v>12/1/22 11:25</c:v>
                  </c:pt>
                  <c:pt idx="60">
                    <c:v>12/7/22 8:30</c:v>
                  </c:pt>
                  <c:pt idx="61">
                    <c:v>12/15/22 8:40</c:v>
                  </c:pt>
                  <c:pt idx="62">
                    <c:v>12/21/22 12:24</c:v>
                  </c:pt>
                  <c:pt idx="63">
                    <c:v>12/29/22 11:05</c:v>
                  </c:pt>
                  <c:pt idx="64">
                    <c:v>1/5/23 8:55</c:v>
                  </c:pt>
                  <c:pt idx="65">
                    <c:v>1/11/23 11:00</c:v>
                  </c:pt>
                  <c:pt idx="66">
                    <c:v>1/18/23 11:05</c:v>
                  </c:pt>
                  <c:pt idx="67">
                    <c:v>1/26/23 11:45</c:v>
                  </c:pt>
                  <c:pt idx="68">
                    <c:v>2/2/23 11:22</c:v>
                  </c:pt>
                  <c:pt idx="69">
                    <c:v>2/9/23 8:38</c:v>
                  </c:pt>
                  <c:pt idx="70">
                    <c:v>2/15/23 11:43</c:v>
                  </c:pt>
                  <c:pt idx="71">
                    <c:v>2/23/23 11:50</c:v>
                  </c:pt>
                  <c:pt idx="72">
                    <c:v>3/2/23 10:25</c:v>
                  </c:pt>
                  <c:pt idx="73">
                    <c:v>3/8/23 11:00</c:v>
                  </c:pt>
                  <c:pt idx="74">
                    <c:v>3/16/23 11:10</c:v>
                  </c:pt>
                  <c:pt idx="75">
                    <c:v>3/22/23 9:48</c:v>
                  </c:pt>
                  <c:pt idx="76">
                    <c:v>3/29/23 9:48</c:v>
                  </c:pt>
                  <c:pt idx="77">
                    <c:v>4/5/23 8:45</c:v>
                  </c:pt>
                  <c:pt idx="78">
                    <c:v>4/13/23 8:50</c:v>
                  </c:pt>
                  <c:pt idx="79">
                    <c:v>4/21/23 8:30</c:v>
                  </c:pt>
                  <c:pt idx="80">
                    <c:v>4/26/23 9:30</c:v>
                  </c:pt>
                  <c:pt idx="81">
                    <c:v>5/4/23 10:48</c:v>
                  </c:pt>
                  <c:pt idx="82">
                    <c:v>5/8/23 10:28</c:v>
                  </c:pt>
                  <c:pt idx="83">
                    <c:v>5/16/23 9:59</c:v>
                  </c:pt>
                  <c:pt idx="84">
                    <c:v>5/23/23 8:34</c:v>
                  </c:pt>
                  <c:pt idx="85">
                    <c:v>5/30/23 8:30</c:v>
                  </c:pt>
                  <c:pt idx="86">
                    <c:v>6/8/23 8:45</c:v>
                  </c:pt>
                  <c:pt idx="87">
                    <c:v>6/15/23 9:33</c:v>
                  </c:pt>
                  <c:pt idx="88">
                    <c:v>6/22/23 11:10</c:v>
                  </c:pt>
                  <c:pt idx="89">
                    <c:v>7/3/23 14:45</c:v>
                  </c:pt>
                  <c:pt idx="90">
                    <c:v>8/2/23 11:23</c:v>
                  </c:pt>
                  <c:pt idx="91">
                    <c:v>9/6/23 11:15</c:v>
                  </c:pt>
                  <c:pt idx="92">
                    <c:v>10/5/23 11:50</c:v>
                  </c:pt>
                  <c:pt idx="93">
                    <c:v>10/24/23 12:07</c:v>
                  </c:pt>
                  <c:pt idx="94">
                    <c:v>10/31/23 8:00</c:v>
                  </c:pt>
                  <c:pt idx="95">
                    <c:v>11/7/23 11:17</c:v>
                  </c:pt>
                  <c:pt idx="96">
                    <c:v>11/14/23 7:07</c:v>
                  </c:pt>
                  <c:pt idx="97">
                    <c:v>11/21/23 8:08</c:v>
                  </c:pt>
                  <c:pt idx="98">
                    <c:v>11/28/23 11:30</c:v>
                  </c:pt>
                  <c:pt idx="99">
                    <c:v>12/7/23 12:55</c:v>
                  </c:pt>
                  <c:pt idx="100">
                    <c:v>12/12/23 8:25</c:v>
                  </c:pt>
                  <c:pt idx="101">
                    <c:v>12/19/23 8:00</c:v>
                  </c:pt>
                  <c:pt idx="102">
                    <c:v>12/26/23 10:15</c:v>
                  </c:pt>
                  <c:pt idx="103">
                    <c:v>1/2/24 11:08</c:v>
                  </c:pt>
                  <c:pt idx="104">
                    <c:v>1/9/24 10:05</c:v>
                  </c:pt>
                  <c:pt idx="105">
                    <c:v>1/16/24 12:10</c:v>
                  </c:pt>
                  <c:pt idx="106">
                    <c:v>2/13/24 8:30</c:v>
                  </c:pt>
                  <c:pt idx="107">
                    <c:v>3/15/24 8:35</c:v>
                  </c:pt>
                  <c:pt idx="108">
                    <c:v>4/2/24 0:00</c:v>
                  </c:pt>
                  <c:pt idx="109">
                    <c:v>5/7/24 11:05</c:v>
                  </c:pt>
                  <c:pt idx="110">
                    <c:v>5/24/24 9:08</c:v>
                  </c:pt>
                  <c:pt idx="111">
                    <c:v>6/4/24 9:40</c:v>
                  </c:pt>
                  <c:pt idx="112">
                    <c:v>6/19/24 10:35</c:v>
                  </c:pt>
                  <c:pt idx="113">
                    <c:v>Date and Time Shaft Pumping Restarted</c:v>
                  </c:pt>
                  <c:pt idx="114">
                    <c:v>1/29/22 14:00</c:v>
                  </c:pt>
                  <c:pt idx="115">
                    <c:v>1/29/22 14:00</c:v>
                  </c:pt>
                  <c:pt idx="119">
                    <c:v>Line connecting Pre and Post Pumping lines</c:v>
                  </c:pt>
                  <c:pt idx="120">
                    <c:v>1/18/22 10:08</c:v>
                  </c:pt>
                  <c:pt idx="121">
                    <c:v>1/30/22 17:59</c:v>
                  </c:pt>
                  <c:pt idx="123">
                    <c:v>X Axis Label for Pump restarting</c:v>
                  </c:pt>
                  <c:pt idx="124">
                    <c:v>1/29/22 14:00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0-8CDC-4AA6-B63B-5372D0D473FC}"/>
            </c:ext>
          </c:extLst>
        </c:ser>
        <c:ser>
          <c:idx val="3"/>
          <c:order val="4"/>
          <c:tx>
            <c:v>Calculated Groundwater Elevation</c:v>
          </c:tx>
          <c:spPr>
            <a:ln>
              <a:prstDash val="dash"/>
            </a:ln>
          </c:spPr>
          <c:marker>
            <c:symbol val="circle"/>
            <c:size val="6"/>
          </c:marker>
          <c:dLbls>
            <c:delete val="1"/>
          </c:dLbls>
          <c:xVal>
            <c:numRef>
              <c:f>Sheet1!$A$17</c:f>
              <c:numCache>
                <c:formatCode>m/d/yy\ h:mm;@</c:formatCode>
                <c:ptCount val="1"/>
                <c:pt idx="0">
                  <c:v>44623.340277777781</c:v>
                </c:pt>
              </c:numCache>
            </c:numRef>
          </c:xVal>
          <c:yVal>
            <c:numRef>
              <c:f>Sheet1!$D$17</c:f>
              <c:numCache>
                <c:formatCode>0.00</c:formatCode>
                <c:ptCount val="1"/>
                <c:pt idx="0">
                  <c:v>17.604300000000009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558-45C7-9BEA-BDFC1035F0B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37646168"/>
        <c:axId val="612540344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1"/>
                <c:tx>
                  <c:v>RH Shaft Pumping Restarted</c:v>
                </c:tx>
                <c:spPr>
                  <a:ln>
                    <a:solidFill>
                      <a:schemeClr val="accent2"/>
                    </a:solidFill>
                    <a:prstDash val="sysDash"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elete val="1"/>
                </c:dLbls>
                <c:xVal>
                  <c:numRef>
                    <c:extLst>
                      <c:ext uri="{02D57815-91ED-43cb-92C2-25804820EDAC}">
                        <c15:formulaRef>
                          <c15:sqref>Sheet1!$A$116:$A$117</c15:sqref>
                        </c15:formulaRef>
                      </c:ext>
                    </c:extLst>
                    <c:numCache>
                      <c:formatCode>m/d/yy\ h:mm;@</c:formatCode>
                      <c:ptCount val="2"/>
                      <c:pt idx="0">
                        <c:v>44590.583333333336</c:v>
                      </c:pt>
                      <c:pt idx="1">
                        <c:v>44590.583333333336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Sheet1!$B$116:$B$117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25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F-8CDC-4AA6-B63B-5372D0D473FC}"/>
                  </c:ext>
                </c:extLst>
              </c15:ser>
            </c15:filteredScatterSeries>
          </c:ext>
        </c:extLst>
      </c:scatterChart>
      <c:valAx>
        <c:axId val="437646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  <a:r>
                  <a:rPr lang="en-US" baseline="0"/>
                  <a:t> and Time Measured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267914281855881"/>
              <c:y val="0.95694747093217569"/>
            </c:manualLayout>
          </c:layout>
          <c:overlay val="0"/>
        </c:title>
        <c:numFmt formatCode="m/d;@" sourceLinked="0"/>
        <c:majorTickMark val="none"/>
        <c:minorTickMark val="in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40344"/>
        <c:crosses val="autoZero"/>
        <c:crossBetween val="midCat"/>
        <c:majorUnit val="1"/>
        <c:minorUnit val="0.25"/>
      </c:valAx>
      <c:valAx>
        <c:axId val="612540344"/>
        <c:scaling>
          <c:orientation val="minMax"/>
          <c:max val="18.899999999999999"/>
          <c:min val="16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Corrected</a:t>
                </a:r>
                <a:r>
                  <a:rPr lang="en-US" baseline="0"/>
                  <a:t> Groundwater Elevation Depth (ft msl)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2149386192232299E-2"/>
              <c:y val="0.31527257863258895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646168"/>
        <c:crosses val="autoZero"/>
        <c:crossBetween val="midCat"/>
        <c:majorUnit val="0.1"/>
        <c:minorUnit val="0.1"/>
      </c:valAx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88956761474268697"/>
          <c:y val="0.43704497745865434"/>
          <c:w val="0.10961294558524376"/>
          <c:h val="0.21754843352978537"/>
        </c:manualLayout>
      </c:layout>
      <c:overlay val="0"/>
    </c:legend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.jpeg"/><Relationship Id="rId117" Type="http://schemas.openxmlformats.org/officeDocument/2006/relationships/image" Target="../media/image116.jpeg"/><Relationship Id="rId21" Type="http://schemas.openxmlformats.org/officeDocument/2006/relationships/image" Target="../media/image20.jpeg"/><Relationship Id="rId42" Type="http://schemas.openxmlformats.org/officeDocument/2006/relationships/image" Target="../media/image41.jpeg"/><Relationship Id="rId47" Type="http://schemas.openxmlformats.org/officeDocument/2006/relationships/image" Target="../media/image46.jpeg"/><Relationship Id="rId63" Type="http://schemas.openxmlformats.org/officeDocument/2006/relationships/image" Target="../media/image62.jpeg"/><Relationship Id="rId68" Type="http://schemas.openxmlformats.org/officeDocument/2006/relationships/image" Target="../media/image67.jpeg"/><Relationship Id="rId84" Type="http://schemas.openxmlformats.org/officeDocument/2006/relationships/image" Target="../media/image83.jpeg"/><Relationship Id="rId89" Type="http://schemas.openxmlformats.org/officeDocument/2006/relationships/image" Target="../media/image88.jpeg"/><Relationship Id="rId112" Type="http://schemas.openxmlformats.org/officeDocument/2006/relationships/image" Target="../media/image111.jpeg"/><Relationship Id="rId133" Type="http://schemas.openxmlformats.org/officeDocument/2006/relationships/image" Target="../media/image132.jpeg"/><Relationship Id="rId16" Type="http://schemas.openxmlformats.org/officeDocument/2006/relationships/image" Target="../media/image15.jpeg"/><Relationship Id="rId107" Type="http://schemas.openxmlformats.org/officeDocument/2006/relationships/image" Target="../media/image106.jpeg"/><Relationship Id="rId11" Type="http://schemas.openxmlformats.org/officeDocument/2006/relationships/chart" Target="../charts/chart1.xml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53" Type="http://schemas.openxmlformats.org/officeDocument/2006/relationships/image" Target="../media/image52.jpeg"/><Relationship Id="rId58" Type="http://schemas.openxmlformats.org/officeDocument/2006/relationships/image" Target="../media/image57.jpeg"/><Relationship Id="rId74" Type="http://schemas.openxmlformats.org/officeDocument/2006/relationships/image" Target="../media/image73.jpeg"/><Relationship Id="rId79" Type="http://schemas.openxmlformats.org/officeDocument/2006/relationships/image" Target="../media/image78.jpeg"/><Relationship Id="rId102" Type="http://schemas.openxmlformats.org/officeDocument/2006/relationships/image" Target="../media/image101.jpeg"/><Relationship Id="rId123" Type="http://schemas.openxmlformats.org/officeDocument/2006/relationships/image" Target="../media/image122.jpeg"/><Relationship Id="rId128" Type="http://schemas.openxmlformats.org/officeDocument/2006/relationships/image" Target="../media/image127.jpeg"/><Relationship Id="rId5" Type="http://schemas.openxmlformats.org/officeDocument/2006/relationships/image" Target="../media/image5.jpeg"/><Relationship Id="rId90" Type="http://schemas.openxmlformats.org/officeDocument/2006/relationships/image" Target="../media/image89.jpeg"/><Relationship Id="rId95" Type="http://schemas.openxmlformats.org/officeDocument/2006/relationships/image" Target="../media/image94.jpeg"/><Relationship Id="rId14" Type="http://schemas.openxmlformats.org/officeDocument/2006/relationships/image" Target="../media/image1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56" Type="http://schemas.openxmlformats.org/officeDocument/2006/relationships/image" Target="../media/image55.jpeg"/><Relationship Id="rId64" Type="http://schemas.openxmlformats.org/officeDocument/2006/relationships/image" Target="../media/image63.jpeg"/><Relationship Id="rId69" Type="http://schemas.openxmlformats.org/officeDocument/2006/relationships/image" Target="../media/image68.jpeg"/><Relationship Id="rId77" Type="http://schemas.openxmlformats.org/officeDocument/2006/relationships/image" Target="../media/image76.jpeg"/><Relationship Id="rId100" Type="http://schemas.openxmlformats.org/officeDocument/2006/relationships/image" Target="../media/image99.jpeg"/><Relationship Id="rId105" Type="http://schemas.openxmlformats.org/officeDocument/2006/relationships/image" Target="../media/image104.jpeg"/><Relationship Id="rId113" Type="http://schemas.openxmlformats.org/officeDocument/2006/relationships/image" Target="../media/image112.jpeg"/><Relationship Id="rId118" Type="http://schemas.openxmlformats.org/officeDocument/2006/relationships/image" Target="../media/image117.jpeg"/><Relationship Id="rId126" Type="http://schemas.openxmlformats.org/officeDocument/2006/relationships/image" Target="../media/image125.jpeg"/><Relationship Id="rId134" Type="http://schemas.openxmlformats.org/officeDocument/2006/relationships/image" Target="../media/image133.jpeg"/><Relationship Id="rId8" Type="http://schemas.openxmlformats.org/officeDocument/2006/relationships/image" Target="../media/image8.jpeg"/><Relationship Id="rId51" Type="http://schemas.openxmlformats.org/officeDocument/2006/relationships/image" Target="../media/image50.jpeg"/><Relationship Id="rId72" Type="http://schemas.openxmlformats.org/officeDocument/2006/relationships/image" Target="../media/image71.jpeg"/><Relationship Id="rId80" Type="http://schemas.openxmlformats.org/officeDocument/2006/relationships/image" Target="../media/image79.jpeg"/><Relationship Id="rId85" Type="http://schemas.openxmlformats.org/officeDocument/2006/relationships/image" Target="../media/image84.jpeg"/><Relationship Id="rId93" Type="http://schemas.openxmlformats.org/officeDocument/2006/relationships/image" Target="../media/image92.jpeg"/><Relationship Id="rId98" Type="http://schemas.openxmlformats.org/officeDocument/2006/relationships/image" Target="../media/image97.jpeg"/><Relationship Id="rId121" Type="http://schemas.openxmlformats.org/officeDocument/2006/relationships/image" Target="../media/image120.jpeg"/><Relationship Id="rId3" Type="http://schemas.openxmlformats.org/officeDocument/2006/relationships/image" Target="../media/image3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46" Type="http://schemas.openxmlformats.org/officeDocument/2006/relationships/image" Target="../media/image45.jpeg"/><Relationship Id="rId59" Type="http://schemas.openxmlformats.org/officeDocument/2006/relationships/image" Target="../media/image58.jpeg"/><Relationship Id="rId67" Type="http://schemas.openxmlformats.org/officeDocument/2006/relationships/image" Target="../media/image66.jpeg"/><Relationship Id="rId103" Type="http://schemas.openxmlformats.org/officeDocument/2006/relationships/image" Target="../media/image102.jpeg"/><Relationship Id="rId108" Type="http://schemas.openxmlformats.org/officeDocument/2006/relationships/image" Target="../media/image107.jpeg"/><Relationship Id="rId116" Type="http://schemas.openxmlformats.org/officeDocument/2006/relationships/image" Target="../media/image115.jpeg"/><Relationship Id="rId124" Type="http://schemas.openxmlformats.org/officeDocument/2006/relationships/image" Target="../media/image123.jpeg"/><Relationship Id="rId129" Type="http://schemas.openxmlformats.org/officeDocument/2006/relationships/image" Target="../media/image128.jpeg"/><Relationship Id="rId20" Type="http://schemas.openxmlformats.org/officeDocument/2006/relationships/image" Target="../media/image19.jpeg"/><Relationship Id="rId41" Type="http://schemas.openxmlformats.org/officeDocument/2006/relationships/image" Target="../media/image40.jpeg"/><Relationship Id="rId54" Type="http://schemas.openxmlformats.org/officeDocument/2006/relationships/image" Target="../media/image53.jpeg"/><Relationship Id="rId62" Type="http://schemas.openxmlformats.org/officeDocument/2006/relationships/image" Target="../media/image61.jpeg"/><Relationship Id="rId70" Type="http://schemas.openxmlformats.org/officeDocument/2006/relationships/image" Target="../media/image69.jpeg"/><Relationship Id="rId75" Type="http://schemas.openxmlformats.org/officeDocument/2006/relationships/image" Target="../media/image74.jpeg"/><Relationship Id="rId83" Type="http://schemas.openxmlformats.org/officeDocument/2006/relationships/image" Target="../media/image82.jpeg"/><Relationship Id="rId88" Type="http://schemas.openxmlformats.org/officeDocument/2006/relationships/image" Target="../media/image87.jpeg"/><Relationship Id="rId91" Type="http://schemas.openxmlformats.org/officeDocument/2006/relationships/image" Target="../media/image90.jpeg"/><Relationship Id="rId96" Type="http://schemas.openxmlformats.org/officeDocument/2006/relationships/image" Target="../media/image95.jpeg"/><Relationship Id="rId111" Type="http://schemas.openxmlformats.org/officeDocument/2006/relationships/image" Target="../media/image110.jpeg"/><Relationship Id="rId132" Type="http://schemas.openxmlformats.org/officeDocument/2006/relationships/image" Target="../media/image13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4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49" Type="http://schemas.openxmlformats.org/officeDocument/2006/relationships/image" Target="../media/image48.jpeg"/><Relationship Id="rId57" Type="http://schemas.openxmlformats.org/officeDocument/2006/relationships/image" Target="../media/image56.jpeg"/><Relationship Id="rId106" Type="http://schemas.openxmlformats.org/officeDocument/2006/relationships/image" Target="../media/image105.jpeg"/><Relationship Id="rId114" Type="http://schemas.openxmlformats.org/officeDocument/2006/relationships/image" Target="../media/image113.jpeg"/><Relationship Id="rId119" Type="http://schemas.openxmlformats.org/officeDocument/2006/relationships/image" Target="../media/image118.jpeg"/><Relationship Id="rId127" Type="http://schemas.openxmlformats.org/officeDocument/2006/relationships/image" Target="../media/image126.jpeg"/><Relationship Id="rId10" Type="http://schemas.openxmlformats.org/officeDocument/2006/relationships/image" Target="../media/image10.jpeg"/><Relationship Id="rId31" Type="http://schemas.openxmlformats.org/officeDocument/2006/relationships/image" Target="../media/image30.jpeg"/><Relationship Id="rId44" Type="http://schemas.openxmlformats.org/officeDocument/2006/relationships/image" Target="../media/image43.jpeg"/><Relationship Id="rId52" Type="http://schemas.openxmlformats.org/officeDocument/2006/relationships/image" Target="../media/image51.jpeg"/><Relationship Id="rId60" Type="http://schemas.openxmlformats.org/officeDocument/2006/relationships/image" Target="../media/image59.jpeg"/><Relationship Id="rId65" Type="http://schemas.openxmlformats.org/officeDocument/2006/relationships/image" Target="../media/image64.jpeg"/><Relationship Id="rId73" Type="http://schemas.openxmlformats.org/officeDocument/2006/relationships/image" Target="../media/image72.jpeg"/><Relationship Id="rId78" Type="http://schemas.openxmlformats.org/officeDocument/2006/relationships/image" Target="../media/image77.jpeg"/><Relationship Id="rId81" Type="http://schemas.openxmlformats.org/officeDocument/2006/relationships/image" Target="../media/image80.jpeg"/><Relationship Id="rId86" Type="http://schemas.openxmlformats.org/officeDocument/2006/relationships/image" Target="../media/image85.jpeg"/><Relationship Id="rId94" Type="http://schemas.openxmlformats.org/officeDocument/2006/relationships/image" Target="../media/image93.jpeg"/><Relationship Id="rId99" Type="http://schemas.openxmlformats.org/officeDocument/2006/relationships/image" Target="../media/image98.jpeg"/><Relationship Id="rId101" Type="http://schemas.openxmlformats.org/officeDocument/2006/relationships/image" Target="../media/image100.jpeg"/><Relationship Id="rId122" Type="http://schemas.openxmlformats.org/officeDocument/2006/relationships/image" Target="../media/image121.jpeg"/><Relationship Id="rId130" Type="http://schemas.openxmlformats.org/officeDocument/2006/relationships/image" Target="../media/image129.jpeg"/><Relationship Id="rId135" Type="http://schemas.openxmlformats.org/officeDocument/2006/relationships/image" Target="../media/image13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39" Type="http://schemas.openxmlformats.org/officeDocument/2006/relationships/image" Target="../media/image38.jpeg"/><Relationship Id="rId109" Type="http://schemas.openxmlformats.org/officeDocument/2006/relationships/image" Target="../media/image108.jpeg"/><Relationship Id="rId34" Type="http://schemas.openxmlformats.org/officeDocument/2006/relationships/image" Target="../media/image33.jpeg"/><Relationship Id="rId50" Type="http://schemas.openxmlformats.org/officeDocument/2006/relationships/image" Target="../media/image49.jpeg"/><Relationship Id="rId55" Type="http://schemas.openxmlformats.org/officeDocument/2006/relationships/image" Target="../media/image54.jpeg"/><Relationship Id="rId76" Type="http://schemas.openxmlformats.org/officeDocument/2006/relationships/image" Target="../media/image75.jpeg"/><Relationship Id="rId97" Type="http://schemas.openxmlformats.org/officeDocument/2006/relationships/image" Target="../media/image96.jpeg"/><Relationship Id="rId104" Type="http://schemas.openxmlformats.org/officeDocument/2006/relationships/image" Target="../media/image103.jpeg"/><Relationship Id="rId120" Type="http://schemas.openxmlformats.org/officeDocument/2006/relationships/image" Target="../media/image119.jpeg"/><Relationship Id="rId125" Type="http://schemas.openxmlformats.org/officeDocument/2006/relationships/image" Target="../media/image124.jpeg"/><Relationship Id="rId7" Type="http://schemas.openxmlformats.org/officeDocument/2006/relationships/image" Target="../media/image7.jpeg"/><Relationship Id="rId71" Type="http://schemas.openxmlformats.org/officeDocument/2006/relationships/image" Target="../media/image70.jpeg"/><Relationship Id="rId92" Type="http://schemas.openxmlformats.org/officeDocument/2006/relationships/image" Target="../media/image91.jpeg"/><Relationship Id="rId2" Type="http://schemas.openxmlformats.org/officeDocument/2006/relationships/image" Target="../media/image2.jpe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9.jpeg"/><Relationship Id="rId45" Type="http://schemas.openxmlformats.org/officeDocument/2006/relationships/image" Target="../media/image44.jpeg"/><Relationship Id="rId66" Type="http://schemas.openxmlformats.org/officeDocument/2006/relationships/image" Target="../media/image65.jpeg"/><Relationship Id="rId87" Type="http://schemas.openxmlformats.org/officeDocument/2006/relationships/image" Target="../media/image86.jpeg"/><Relationship Id="rId110" Type="http://schemas.openxmlformats.org/officeDocument/2006/relationships/image" Target="../media/image109.jpeg"/><Relationship Id="rId115" Type="http://schemas.openxmlformats.org/officeDocument/2006/relationships/image" Target="../media/image114.jpeg"/><Relationship Id="rId131" Type="http://schemas.openxmlformats.org/officeDocument/2006/relationships/image" Target="../media/image130.jpeg"/><Relationship Id="rId136" Type="http://schemas.openxmlformats.org/officeDocument/2006/relationships/image" Target="../media/image135.jpeg"/><Relationship Id="rId61" Type="http://schemas.openxmlformats.org/officeDocument/2006/relationships/image" Target="../media/image60.jpeg"/><Relationship Id="rId82" Type="http://schemas.openxmlformats.org/officeDocument/2006/relationships/image" Target="../media/image81.jpeg"/><Relationship Id="rId19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</xdr:colOff>
      <xdr:row>98</xdr:row>
      <xdr:rowOff>0</xdr:rowOff>
    </xdr:from>
    <xdr:to>
      <xdr:col>13</xdr:col>
      <xdr:colOff>1</xdr:colOff>
      <xdr:row>98</xdr:row>
      <xdr:rowOff>1226703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9BA9786C-3B3C-F71D-36CF-BF15DC44E1A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1" r="4932" b="6417"/>
        <a:stretch/>
      </xdr:blipFill>
      <xdr:spPr>
        <a:xfrm>
          <a:off x="12570115" y="110504432"/>
          <a:ext cx="2063750" cy="1226703"/>
        </a:xfrm>
        <a:prstGeom prst="rect">
          <a:avLst/>
        </a:prstGeom>
      </xdr:spPr>
    </xdr:pic>
    <xdr:clientData/>
  </xdr:twoCellAnchor>
  <xdr:twoCellAnchor>
    <xdr:from>
      <xdr:col>12</xdr:col>
      <xdr:colOff>7621</xdr:colOff>
      <xdr:row>9</xdr:row>
      <xdr:rowOff>7620</xdr:rowOff>
    </xdr:from>
    <xdr:to>
      <xdr:col>13</xdr:col>
      <xdr:colOff>0</xdr:colOff>
      <xdr:row>10</xdr:row>
      <xdr:rowOff>14301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843B6A-41E2-429F-8798-7353CF35EB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1" t="16340" r="11371" b="17777"/>
        <a:stretch/>
      </xdr:blipFill>
      <xdr:spPr>
        <a:xfrm>
          <a:off x="7764781" y="1737360"/>
          <a:ext cx="1874519" cy="1302081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10</xdr:row>
      <xdr:rowOff>22860</xdr:rowOff>
    </xdr:from>
    <xdr:to>
      <xdr:col>13</xdr:col>
      <xdr:colOff>0</xdr:colOff>
      <xdr:row>11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C77BD4E-D4B9-4B38-839F-61BC9D439D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209"/>
        <a:stretch/>
      </xdr:blipFill>
      <xdr:spPr>
        <a:xfrm>
          <a:off x="4876800" y="1828800"/>
          <a:ext cx="1600200" cy="853440"/>
        </a:xfrm>
        <a:prstGeom prst="rect">
          <a:avLst/>
        </a:prstGeom>
      </xdr:spPr>
    </xdr:pic>
    <xdr:clientData/>
  </xdr:twoCellAnchor>
  <xdr:twoCellAnchor>
    <xdr:from>
      <xdr:col>12</xdr:col>
      <xdr:colOff>7620</xdr:colOff>
      <xdr:row>11</xdr:row>
      <xdr:rowOff>15240</xdr:rowOff>
    </xdr:from>
    <xdr:to>
      <xdr:col>13</xdr:col>
      <xdr:colOff>0</xdr:colOff>
      <xdr:row>12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71B4829-FB1D-4E7F-AE42-A98941538E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3" t="21046" r="7647" b="11765"/>
        <a:stretch/>
      </xdr:blipFill>
      <xdr:spPr>
        <a:xfrm>
          <a:off x="4884420" y="3139440"/>
          <a:ext cx="1874520" cy="1104900"/>
        </a:xfrm>
        <a:prstGeom prst="rect">
          <a:avLst/>
        </a:prstGeom>
      </xdr:spPr>
    </xdr:pic>
    <xdr:clientData/>
  </xdr:twoCellAnchor>
  <xdr:twoCellAnchor>
    <xdr:from>
      <xdr:col>12</xdr:col>
      <xdr:colOff>7620</xdr:colOff>
      <xdr:row>12</xdr:row>
      <xdr:rowOff>7620</xdr:rowOff>
    </xdr:from>
    <xdr:to>
      <xdr:col>13</xdr:col>
      <xdr:colOff>0</xdr:colOff>
      <xdr:row>13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FE54163-647A-44E3-8343-4ECC7B45FA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08" t="8105" r="3726" b="19738"/>
        <a:stretch/>
      </xdr:blipFill>
      <xdr:spPr>
        <a:xfrm>
          <a:off x="4884420" y="4823460"/>
          <a:ext cx="1874520" cy="1287780"/>
        </a:xfrm>
        <a:prstGeom prst="rect">
          <a:avLst/>
        </a:prstGeom>
      </xdr:spPr>
    </xdr:pic>
    <xdr:clientData/>
  </xdr:twoCellAnchor>
  <xdr:twoCellAnchor>
    <xdr:from>
      <xdr:col>12</xdr:col>
      <xdr:colOff>7620</xdr:colOff>
      <xdr:row>13</xdr:row>
      <xdr:rowOff>9777</xdr:rowOff>
    </xdr:from>
    <xdr:to>
      <xdr:col>13</xdr:col>
      <xdr:colOff>4919</xdr:colOff>
      <xdr:row>14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ACE2FA0-8B49-4FD0-AB55-C82EFE971F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61" t="17516" r="6374" b="19477"/>
        <a:stretch/>
      </xdr:blipFill>
      <xdr:spPr>
        <a:xfrm>
          <a:off x="4884420" y="6121017"/>
          <a:ext cx="1879439" cy="1285623"/>
        </a:xfrm>
        <a:prstGeom prst="rect">
          <a:avLst/>
        </a:prstGeom>
      </xdr:spPr>
    </xdr:pic>
    <xdr:clientData/>
  </xdr:twoCellAnchor>
  <xdr:twoCellAnchor>
    <xdr:from>
      <xdr:col>12</xdr:col>
      <xdr:colOff>7620</xdr:colOff>
      <xdr:row>13</xdr:row>
      <xdr:rowOff>1282507</xdr:rowOff>
    </xdr:from>
    <xdr:to>
      <xdr:col>13</xdr:col>
      <xdr:colOff>0</xdr:colOff>
      <xdr:row>15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E9D9222-37A5-4BE2-A5D3-906A459F8B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4" t="15686" r="2843" b="16209"/>
        <a:stretch/>
      </xdr:blipFill>
      <xdr:spPr>
        <a:xfrm>
          <a:off x="7551420" y="9921682"/>
          <a:ext cx="1821180" cy="1308293"/>
        </a:xfrm>
        <a:prstGeom prst="rect">
          <a:avLst/>
        </a:prstGeom>
      </xdr:spPr>
    </xdr:pic>
    <xdr:clientData/>
  </xdr:twoCellAnchor>
  <xdr:twoCellAnchor>
    <xdr:from>
      <xdr:col>12</xdr:col>
      <xdr:colOff>8659</xdr:colOff>
      <xdr:row>15</xdr:row>
      <xdr:rowOff>9525</xdr:rowOff>
    </xdr:from>
    <xdr:to>
      <xdr:col>13</xdr:col>
      <xdr:colOff>0</xdr:colOff>
      <xdr:row>16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004C64B-5B8B-43FD-9B71-7725E63331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83" t="14542" r="3064" b="21569"/>
        <a:stretch/>
      </xdr:blipFill>
      <xdr:spPr>
        <a:xfrm>
          <a:off x="7550727" y="11231707"/>
          <a:ext cx="1818409" cy="1290204"/>
        </a:xfrm>
        <a:prstGeom prst="rect">
          <a:avLst/>
        </a:prstGeom>
      </xdr:spPr>
    </xdr:pic>
    <xdr:clientData/>
  </xdr:twoCellAnchor>
  <xdr:twoCellAnchor>
    <xdr:from>
      <xdr:col>12</xdr:col>
      <xdr:colOff>8658</xdr:colOff>
      <xdr:row>16</xdr:row>
      <xdr:rowOff>8659</xdr:rowOff>
    </xdr:from>
    <xdr:to>
      <xdr:col>13</xdr:col>
      <xdr:colOff>0</xdr:colOff>
      <xdr:row>17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58D2DD2-1EB0-4080-B351-514967373C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00" t="13665" r="5080" b="24872"/>
        <a:stretch/>
      </xdr:blipFill>
      <xdr:spPr>
        <a:xfrm>
          <a:off x="7550726" y="12521045"/>
          <a:ext cx="1818410" cy="943841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18</xdr:row>
      <xdr:rowOff>17317</xdr:rowOff>
    </xdr:from>
    <xdr:to>
      <xdr:col>13</xdr:col>
      <xdr:colOff>8430</xdr:colOff>
      <xdr:row>18</xdr:row>
      <xdr:rowOff>1281545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E37FF13-8AD4-4ECA-BDDF-73212CE5E3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9" t="6663" r="2635" b="24894"/>
        <a:stretch/>
      </xdr:blipFill>
      <xdr:spPr>
        <a:xfrm>
          <a:off x="8667750" y="14209567"/>
          <a:ext cx="1904771" cy="1264228"/>
        </a:xfrm>
        <a:prstGeom prst="rect">
          <a:avLst/>
        </a:prstGeom>
      </xdr:spPr>
    </xdr:pic>
    <xdr:clientData/>
  </xdr:twoCellAnchor>
  <xdr:twoCellAnchor>
    <xdr:from>
      <xdr:col>14</xdr:col>
      <xdr:colOff>152144</xdr:colOff>
      <xdr:row>1</xdr:row>
      <xdr:rowOff>111367</xdr:rowOff>
    </xdr:from>
    <xdr:to>
      <xdr:col>39</xdr:col>
      <xdr:colOff>409319</xdr:colOff>
      <xdr:row>11</xdr:row>
      <xdr:rowOff>773094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9389EA7-3EF4-43E6-A2AB-23870A445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9525</xdr:colOff>
      <xdr:row>21</xdr:row>
      <xdr:rowOff>171449</xdr:rowOff>
    </xdr:from>
    <xdr:to>
      <xdr:col>13</xdr:col>
      <xdr:colOff>167</xdr:colOff>
      <xdr:row>23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15A325-04FB-4724-B8CC-40C55109DE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45" t="17974" r="7720" b="20677"/>
        <a:stretch/>
      </xdr:blipFill>
      <xdr:spPr>
        <a:xfrm>
          <a:off x="11832431" y="15578137"/>
          <a:ext cx="1919455" cy="1316832"/>
        </a:xfrm>
        <a:prstGeom prst="rect">
          <a:avLst/>
        </a:prstGeom>
      </xdr:spPr>
    </xdr:pic>
    <xdr:clientData/>
  </xdr:twoCellAnchor>
  <xdr:twoCellAnchor>
    <xdr:from>
      <xdr:col>12</xdr:col>
      <xdr:colOff>2</xdr:colOff>
      <xdr:row>24</xdr:row>
      <xdr:rowOff>0</xdr:rowOff>
    </xdr:from>
    <xdr:to>
      <xdr:col>13</xdr:col>
      <xdr:colOff>11907</xdr:colOff>
      <xdr:row>25</xdr:row>
      <xdr:rowOff>-1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BA4E1DB-1746-4E4F-B97D-E0CE41132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2" t="17974" r="10692" b="23612"/>
        <a:stretch/>
      </xdr:blipFill>
      <xdr:spPr>
        <a:xfrm>
          <a:off x="11822908" y="17109281"/>
          <a:ext cx="1940718" cy="1297781"/>
        </a:xfrm>
        <a:prstGeom prst="rect">
          <a:avLst/>
        </a:prstGeom>
      </xdr:spPr>
    </xdr:pic>
    <xdr:clientData/>
  </xdr:twoCellAnchor>
  <xdr:twoCellAnchor>
    <xdr:from>
      <xdr:col>11</xdr:col>
      <xdr:colOff>1008184</xdr:colOff>
      <xdr:row>25</xdr:row>
      <xdr:rowOff>1</xdr:rowOff>
    </xdr:from>
    <xdr:to>
      <xdr:col>13</xdr:col>
      <xdr:colOff>8913</xdr:colOff>
      <xdr:row>25</xdr:row>
      <xdr:rowOff>1289538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0F8720B-FDA1-408B-8719-BF7DEF6BCA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43" t="21854" r="10232" b="14420"/>
        <a:stretch/>
      </xdr:blipFill>
      <xdr:spPr>
        <a:xfrm>
          <a:off x="12953999" y="18076986"/>
          <a:ext cx="1972529" cy="1289537"/>
        </a:xfrm>
        <a:prstGeom prst="rect">
          <a:avLst/>
        </a:prstGeom>
      </xdr:spPr>
    </xdr:pic>
    <xdr:clientData/>
  </xdr:twoCellAnchor>
  <xdr:twoCellAnchor>
    <xdr:from>
      <xdr:col>12</xdr:col>
      <xdr:colOff>5862</xdr:colOff>
      <xdr:row>26</xdr:row>
      <xdr:rowOff>0</xdr:rowOff>
    </xdr:from>
    <xdr:to>
      <xdr:col>13</xdr:col>
      <xdr:colOff>2344</xdr:colOff>
      <xdr:row>27</xdr:row>
      <xdr:rowOff>9525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BD79C96-B1C9-444C-8571-61E667BCE8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79" t="24347" r="1905" b="19657"/>
        <a:stretch/>
      </xdr:blipFill>
      <xdr:spPr>
        <a:xfrm>
          <a:off x="12959862" y="19372385"/>
          <a:ext cx="1960097" cy="1310786"/>
        </a:xfrm>
        <a:prstGeom prst="rect">
          <a:avLst/>
        </a:prstGeom>
      </xdr:spPr>
    </xdr:pic>
    <xdr:clientData/>
  </xdr:twoCellAnchor>
  <xdr:twoCellAnchor>
    <xdr:from>
      <xdr:col>12</xdr:col>
      <xdr:colOff>6404</xdr:colOff>
      <xdr:row>27</xdr:row>
      <xdr:rowOff>11430</xdr:rowOff>
    </xdr:from>
    <xdr:to>
      <xdr:col>13</xdr:col>
      <xdr:colOff>11805</xdr:colOff>
      <xdr:row>28</xdr:row>
      <xdr:rowOff>11906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36F4CB1-24F0-4F0E-A32C-EDCAFC611C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76" t="17647" r="4534" b="20099"/>
        <a:stretch/>
      </xdr:blipFill>
      <xdr:spPr>
        <a:xfrm>
          <a:off x="12948498" y="20728305"/>
          <a:ext cx="1981838" cy="1357789"/>
        </a:xfrm>
        <a:prstGeom prst="rect">
          <a:avLst/>
        </a:prstGeom>
      </xdr:spPr>
    </xdr:pic>
    <xdr:clientData/>
  </xdr:twoCellAnchor>
  <xdr:twoCellAnchor>
    <xdr:from>
      <xdr:col>12</xdr:col>
      <xdr:colOff>5862</xdr:colOff>
      <xdr:row>28</xdr:row>
      <xdr:rowOff>9525</xdr:rowOff>
    </xdr:from>
    <xdr:to>
      <xdr:col>13</xdr:col>
      <xdr:colOff>1732</xdr:colOff>
      <xdr:row>29</xdr:row>
      <xdr:rowOff>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245A9E1-7202-4522-A999-8028BC3991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08" t="13219" r="1100" b="17721"/>
        <a:stretch/>
      </xdr:blipFill>
      <xdr:spPr>
        <a:xfrm>
          <a:off x="12959862" y="22031325"/>
          <a:ext cx="1959485" cy="1344490"/>
        </a:xfrm>
        <a:prstGeom prst="rect">
          <a:avLst/>
        </a:prstGeom>
      </xdr:spPr>
    </xdr:pic>
    <xdr:clientData/>
  </xdr:twoCellAnchor>
  <xdr:twoCellAnchor>
    <xdr:from>
      <xdr:col>12</xdr:col>
      <xdr:colOff>-1</xdr:colOff>
      <xdr:row>29</xdr:row>
      <xdr:rowOff>0</xdr:rowOff>
    </xdr:from>
    <xdr:to>
      <xdr:col>13</xdr:col>
      <xdr:colOff>10846</xdr:colOff>
      <xdr:row>30</xdr:row>
      <xdr:rowOff>8964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780EF1D-64D1-4DAD-BD3A-773A8AFAD6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70" t="10150" r="3460" b="18801"/>
        <a:stretch/>
      </xdr:blipFill>
      <xdr:spPr>
        <a:xfrm>
          <a:off x="12936070" y="23415812"/>
          <a:ext cx="1992047" cy="1353670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29</xdr:row>
      <xdr:rowOff>1330043</xdr:rowOff>
    </xdr:from>
    <xdr:to>
      <xdr:col>12</xdr:col>
      <xdr:colOff>1963614</xdr:colOff>
      <xdr:row>31</xdr:row>
      <xdr:rowOff>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5A3124C-A0E9-4EC1-8622-643195B37C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3" t="24160" r="3691" b="10189"/>
        <a:stretch/>
      </xdr:blipFill>
      <xdr:spPr>
        <a:xfrm>
          <a:off x="12954000" y="24705858"/>
          <a:ext cx="1963614" cy="1366266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31</xdr:row>
      <xdr:rowOff>0</xdr:rowOff>
    </xdr:from>
    <xdr:to>
      <xdr:col>13</xdr:col>
      <xdr:colOff>3729</xdr:colOff>
      <xdr:row>32</xdr:row>
      <xdr:rowOff>24482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96D66E9-43D3-40F9-B248-62D74D0B52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91" t="11341" r="2538" b="22701"/>
        <a:stretch/>
      </xdr:blipFill>
      <xdr:spPr>
        <a:xfrm>
          <a:off x="12954000" y="26072123"/>
          <a:ext cx="1967344" cy="1319882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32</xdr:row>
      <xdr:rowOff>10583</xdr:rowOff>
    </xdr:from>
    <xdr:to>
      <xdr:col>13</xdr:col>
      <xdr:colOff>10584</xdr:colOff>
      <xdr:row>33</xdr:row>
      <xdr:rowOff>12849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937BD71-8AB7-44B8-8E9A-A9B5AC1331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14" t="17612" r="4684" b="17029"/>
        <a:stretch/>
      </xdr:blipFill>
      <xdr:spPr>
        <a:xfrm>
          <a:off x="12947073" y="27414874"/>
          <a:ext cx="1977929" cy="1297666"/>
        </a:xfrm>
        <a:prstGeom prst="rect">
          <a:avLst/>
        </a:prstGeom>
      </xdr:spPr>
    </xdr:pic>
    <xdr:clientData/>
  </xdr:twoCellAnchor>
  <xdr:twoCellAnchor>
    <xdr:from>
      <xdr:col>12</xdr:col>
      <xdr:colOff>10584</xdr:colOff>
      <xdr:row>32</xdr:row>
      <xdr:rowOff>1270001</xdr:rowOff>
    </xdr:from>
    <xdr:to>
      <xdr:col>13</xdr:col>
      <xdr:colOff>0</xdr:colOff>
      <xdr:row>34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6B1BFC3-700E-4D2A-A798-F68673B2AE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27" t="11075" r="1143" b="20298"/>
        <a:stretch/>
      </xdr:blipFill>
      <xdr:spPr>
        <a:xfrm>
          <a:off x="12600902" y="28987751"/>
          <a:ext cx="1911734" cy="1327726"/>
        </a:xfrm>
        <a:prstGeom prst="rect">
          <a:avLst/>
        </a:prstGeom>
      </xdr:spPr>
    </xdr:pic>
    <xdr:clientData/>
  </xdr:twoCellAnchor>
  <xdr:twoCellAnchor>
    <xdr:from>
      <xdr:col>12</xdr:col>
      <xdr:colOff>11906</xdr:colOff>
      <xdr:row>33</xdr:row>
      <xdr:rowOff>1295399</xdr:rowOff>
    </xdr:from>
    <xdr:to>
      <xdr:col>13</xdr:col>
      <xdr:colOff>11243</xdr:colOff>
      <xdr:row>35</xdr:row>
      <xdr:rowOff>9524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5A132CD-E047-4B96-87B8-A2BF1D3052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65" t="23488" r="4412" b="18505"/>
        <a:stretch/>
      </xdr:blipFill>
      <xdr:spPr>
        <a:xfrm>
          <a:off x="12603956" y="30270449"/>
          <a:ext cx="1923387" cy="1304925"/>
        </a:xfrm>
        <a:prstGeom prst="rect">
          <a:avLst/>
        </a:prstGeom>
      </xdr:spPr>
    </xdr:pic>
    <xdr:clientData/>
  </xdr:twoCellAnchor>
  <xdr:twoCellAnchor>
    <xdr:from>
      <xdr:col>12</xdr:col>
      <xdr:colOff>7937</xdr:colOff>
      <xdr:row>35</xdr:row>
      <xdr:rowOff>1</xdr:rowOff>
    </xdr:from>
    <xdr:to>
      <xdr:col>12</xdr:col>
      <xdr:colOff>1967344</xdr:colOff>
      <xdr:row>36</xdr:row>
      <xdr:rowOff>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869FEC6-10F2-47DE-A810-02126425D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26" r="8026"/>
        <a:stretch/>
      </xdr:blipFill>
      <xdr:spPr>
        <a:xfrm>
          <a:off x="12955010" y="31290492"/>
          <a:ext cx="1959407" cy="1295400"/>
        </a:xfrm>
        <a:prstGeom prst="rect">
          <a:avLst/>
        </a:prstGeom>
      </xdr:spPr>
    </xdr:pic>
    <xdr:clientData/>
  </xdr:twoCellAnchor>
  <xdr:twoCellAnchor>
    <xdr:from>
      <xdr:col>12</xdr:col>
      <xdr:colOff>7938</xdr:colOff>
      <xdr:row>36</xdr:row>
      <xdr:rowOff>7938</xdr:rowOff>
    </xdr:from>
    <xdr:to>
      <xdr:col>13</xdr:col>
      <xdr:colOff>0</xdr:colOff>
      <xdr:row>37</xdr:row>
      <xdr:rowOff>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433DAB1-AEC3-4962-B74D-7A6C939460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74" t="19335" r="7374" b="19117"/>
        <a:stretch/>
      </xdr:blipFill>
      <xdr:spPr>
        <a:xfrm>
          <a:off x="12596813" y="32853313"/>
          <a:ext cx="1912937" cy="1285876"/>
        </a:xfrm>
        <a:prstGeom prst="rect">
          <a:avLst/>
        </a:prstGeom>
      </xdr:spPr>
    </xdr:pic>
    <xdr:clientData/>
  </xdr:twoCellAnchor>
  <xdr:twoCellAnchor>
    <xdr:from>
      <xdr:col>12</xdr:col>
      <xdr:colOff>6350</xdr:colOff>
      <xdr:row>37</xdr:row>
      <xdr:rowOff>1</xdr:rowOff>
    </xdr:from>
    <xdr:to>
      <xdr:col>12</xdr:col>
      <xdr:colOff>1981199</xdr:colOff>
      <xdr:row>38</xdr:row>
      <xdr:rowOff>333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BC774D9-95C4-4FE1-B4FB-13E107297B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23" t="18776" r="5437" b="16459"/>
        <a:stretch/>
      </xdr:blipFill>
      <xdr:spPr>
        <a:xfrm>
          <a:off x="12954000" y="33858201"/>
          <a:ext cx="1974849" cy="1302082"/>
        </a:xfrm>
        <a:prstGeom prst="rect">
          <a:avLst/>
        </a:prstGeom>
      </xdr:spPr>
    </xdr:pic>
    <xdr:clientData/>
  </xdr:twoCellAnchor>
  <xdr:twoCellAnchor>
    <xdr:from>
      <xdr:col>12</xdr:col>
      <xdr:colOff>6351</xdr:colOff>
      <xdr:row>37</xdr:row>
      <xdr:rowOff>1294482</xdr:rowOff>
    </xdr:from>
    <xdr:to>
      <xdr:col>12</xdr:col>
      <xdr:colOff>1978661</xdr:colOff>
      <xdr:row>39</xdr:row>
      <xdr:rowOff>6350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CE3AEC9-E0E5-412A-A71C-A412FD01E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34" t="16602" r="4019" b="19084"/>
        <a:stretch/>
      </xdr:blipFill>
      <xdr:spPr>
        <a:xfrm>
          <a:off x="12954001" y="35152682"/>
          <a:ext cx="1972310" cy="1309018"/>
        </a:xfrm>
        <a:prstGeom prst="rect">
          <a:avLst/>
        </a:prstGeom>
      </xdr:spPr>
    </xdr:pic>
    <xdr:clientData/>
  </xdr:twoCellAnchor>
  <xdr:twoCellAnchor>
    <xdr:from>
      <xdr:col>12</xdr:col>
      <xdr:colOff>9525</xdr:colOff>
      <xdr:row>38</xdr:row>
      <xdr:rowOff>1289539</xdr:rowOff>
    </xdr:from>
    <xdr:to>
      <xdr:col>13</xdr:col>
      <xdr:colOff>0</xdr:colOff>
      <xdr:row>40</xdr:row>
      <xdr:rowOff>9525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C9BEFC89-9C4F-4595-BBF7-7CF36B29A2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62" t="17974" r="3064" b="12255"/>
        <a:stretch/>
      </xdr:blipFill>
      <xdr:spPr>
        <a:xfrm>
          <a:off x="12963525" y="36435324"/>
          <a:ext cx="1954090" cy="1310786"/>
        </a:xfrm>
        <a:prstGeom prst="rect">
          <a:avLst/>
        </a:prstGeom>
      </xdr:spPr>
    </xdr:pic>
    <xdr:clientData/>
  </xdr:twoCellAnchor>
  <xdr:twoCellAnchor>
    <xdr:from>
      <xdr:col>12</xdr:col>
      <xdr:colOff>5714</xdr:colOff>
      <xdr:row>40</xdr:row>
      <xdr:rowOff>4502</xdr:rowOff>
    </xdr:from>
    <xdr:to>
      <xdr:col>13</xdr:col>
      <xdr:colOff>6926</xdr:colOff>
      <xdr:row>41</xdr:row>
      <xdr:rowOff>14027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0FDD747-4061-4263-8C7A-734EABC1AA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37" t="14374" r="4582" b="15278"/>
        <a:stretch/>
      </xdr:blipFill>
      <xdr:spPr>
        <a:xfrm>
          <a:off x="12952787" y="37778920"/>
          <a:ext cx="1968557" cy="1304925"/>
        </a:xfrm>
        <a:prstGeom prst="rect">
          <a:avLst/>
        </a:prstGeom>
      </xdr:spPr>
    </xdr:pic>
    <xdr:clientData/>
  </xdr:twoCellAnchor>
  <xdr:twoCellAnchor>
    <xdr:from>
      <xdr:col>12</xdr:col>
      <xdr:colOff>4331</xdr:colOff>
      <xdr:row>41</xdr:row>
      <xdr:rowOff>6928</xdr:rowOff>
    </xdr:from>
    <xdr:to>
      <xdr:col>13</xdr:col>
      <xdr:colOff>0</xdr:colOff>
      <xdr:row>41</xdr:row>
      <xdr:rowOff>1285355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E511DAD-1BB4-4788-B8A7-8E5F91C79F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7" t="11769" r="3702" b="15011"/>
        <a:stretch/>
      </xdr:blipFill>
      <xdr:spPr>
        <a:xfrm>
          <a:off x="12605040" y="39409255"/>
          <a:ext cx="1907596" cy="1278427"/>
        </a:xfrm>
        <a:prstGeom prst="rect">
          <a:avLst/>
        </a:prstGeom>
      </xdr:spPr>
    </xdr:pic>
    <xdr:clientData/>
  </xdr:twoCellAnchor>
  <xdr:twoCellAnchor>
    <xdr:from>
      <xdr:col>12</xdr:col>
      <xdr:colOff>6927</xdr:colOff>
      <xdr:row>41</xdr:row>
      <xdr:rowOff>1274618</xdr:rowOff>
    </xdr:from>
    <xdr:to>
      <xdr:col>13</xdr:col>
      <xdr:colOff>0</xdr:colOff>
      <xdr:row>43</xdr:row>
      <xdr:rowOff>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E2BF8D4-FAE7-4AC6-B55B-42EA162AE0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73" t="18657" r="7754" b="16340"/>
        <a:stretch/>
      </xdr:blipFill>
      <xdr:spPr>
        <a:xfrm>
          <a:off x="12954000" y="40344436"/>
          <a:ext cx="1960418" cy="1295400"/>
        </a:xfrm>
        <a:prstGeom prst="rect">
          <a:avLst/>
        </a:prstGeom>
      </xdr:spPr>
    </xdr:pic>
    <xdr:clientData/>
  </xdr:twoCellAnchor>
  <xdr:twoCellAnchor>
    <xdr:from>
      <xdr:col>12</xdr:col>
      <xdr:colOff>6926</xdr:colOff>
      <xdr:row>42</xdr:row>
      <xdr:rowOff>1281545</xdr:rowOff>
    </xdr:from>
    <xdr:to>
      <xdr:col>13</xdr:col>
      <xdr:colOff>5256</xdr:colOff>
      <xdr:row>44</xdr:row>
      <xdr:rowOff>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C7E0EA4-2291-4F1E-8763-655B2711CE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44" t="5131" b="19323"/>
        <a:stretch/>
      </xdr:blipFill>
      <xdr:spPr>
        <a:xfrm>
          <a:off x="12953999" y="41632909"/>
          <a:ext cx="1965675" cy="1288473"/>
        </a:xfrm>
        <a:prstGeom prst="rect">
          <a:avLst/>
        </a:prstGeom>
      </xdr:spPr>
    </xdr:pic>
    <xdr:clientData/>
  </xdr:twoCellAnchor>
  <xdr:twoCellAnchor>
    <xdr:from>
      <xdr:col>12</xdr:col>
      <xdr:colOff>8964</xdr:colOff>
      <xdr:row>43</xdr:row>
      <xdr:rowOff>1260232</xdr:rowOff>
    </xdr:from>
    <xdr:to>
      <xdr:col>13</xdr:col>
      <xdr:colOff>5861</xdr:colOff>
      <xdr:row>45</xdr:row>
      <xdr:rowOff>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989C98DB-3AD8-4092-AA36-993290AE9E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33" t="17397" r="2790" b="13524"/>
        <a:stretch/>
      </xdr:blipFill>
      <xdr:spPr>
        <a:xfrm>
          <a:off x="12958482" y="42901291"/>
          <a:ext cx="1964650" cy="1303674"/>
        </a:xfrm>
        <a:prstGeom prst="rect">
          <a:avLst/>
        </a:prstGeom>
      </xdr:spPr>
    </xdr:pic>
    <xdr:clientData/>
  </xdr:twoCellAnchor>
  <xdr:twoCellAnchor editAs="oneCell">
    <xdr:from>
      <xdr:col>12</xdr:col>
      <xdr:colOff>10159</xdr:colOff>
      <xdr:row>44</xdr:row>
      <xdr:rowOff>1270000</xdr:rowOff>
    </xdr:from>
    <xdr:to>
      <xdr:col>12</xdr:col>
      <xdr:colOff>1965622</xdr:colOff>
      <xdr:row>46</xdr:row>
      <xdr:rowOff>1254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F673F65-B19F-419C-9BA6-A064FC67BE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01" t="19608" r="3333" b="12549"/>
        <a:stretch/>
      </xdr:blipFill>
      <xdr:spPr>
        <a:xfrm>
          <a:off x="12974319" y="44206160"/>
          <a:ext cx="1957157" cy="1290320"/>
        </a:xfrm>
        <a:prstGeom prst="rect">
          <a:avLst/>
        </a:prstGeom>
      </xdr:spPr>
    </xdr:pic>
    <xdr:clientData/>
  </xdr:twoCellAnchor>
  <xdr:twoCellAnchor>
    <xdr:from>
      <xdr:col>12</xdr:col>
      <xdr:colOff>5443</xdr:colOff>
      <xdr:row>46</xdr:row>
      <xdr:rowOff>2</xdr:rowOff>
    </xdr:from>
    <xdr:to>
      <xdr:col>13</xdr:col>
      <xdr:colOff>7122</xdr:colOff>
      <xdr:row>46</xdr:row>
      <xdr:rowOff>1268186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15670C5-9D83-4306-8E59-39EE2381C9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82" t="18823" r="2059" b="15033"/>
        <a:stretch/>
      </xdr:blipFill>
      <xdr:spPr>
        <a:xfrm>
          <a:off x="12959443" y="45469631"/>
          <a:ext cx="1966550" cy="1268184"/>
        </a:xfrm>
        <a:prstGeom prst="rect">
          <a:avLst/>
        </a:prstGeom>
      </xdr:spPr>
    </xdr:pic>
    <xdr:clientData/>
  </xdr:twoCellAnchor>
  <xdr:twoCellAnchor>
    <xdr:from>
      <xdr:col>11</xdr:col>
      <xdr:colOff>1006443</xdr:colOff>
      <xdr:row>47</xdr:row>
      <xdr:rowOff>0</xdr:rowOff>
    </xdr:from>
    <xdr:to>
      <xdr:col>12</xdr:col>
      <xdr:colOff>1959429</xdr:colOff>
      <xdr:row>47</xdr:row>
      <xdr:rowOff>1268694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2BA94996-883D-4189-B209-8204D32E08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72" t="11651" r="8480" b="22977"/>
        <a:stretch/>
      </xdr:blipFill>
      <xdr:spPr>
        <a:xfrm>
          <a:off x="12953514" y="46743257"/>
          <a:ext cx="1959915" cy="1268694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48</xdr:row>
      <xdr:rowOff>10888</xdr:rowOff>
    </xdr:from>
    <xdr:to>
      <xdr:col>12</xdr:col>
      <xdr:colOff>1959429</xdr:colOff>
      <xdr:row>49</xdr:row>
      <xdr:rowOff>9526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D4BE15C6-BD72-453D-AD35-F670F26BA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944475" y="48016888"/>
          <a:ext cx="1959429" cy="1274988"/>
        </a:xfrm>
        <a:prstGeom prst="rect">
          <a:avLst/>
        </a:prstGeom>
      </xdr:spPr>
    </xdr:pic>
    <xdr:clientData/>
  </xdr:twoCellAnchor>
  <xdr:twoCellAnchor>
    <xdr:from>
      <xdr:col>11</xdr:col>
      <xdr:colOff>1000125</xdr:colOff>
      <xdr:row>49</xdr:row>
      <xdr:rowOff>0</xdr:rowOff>
    </xdr:from>
    <xdr:to>
      <xdr:col>13</xdr:col>
      <xdr:colOff>0</xdr:colOff>
      <xdr:row>50</xdr:row>
      <xdr:rowOff>19050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8106215-D06F-4141-A545-FE6B0CC4B9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20" b="12326"/>
        <a:stretch/>
      </xdr:blipFill>
      <xdr:spPr>
        <a:xfrm>
          <a:off x="12934950" y="49282350"/>
          <a:ext cx="1971675" cy="1295400"/>
        </a:xfrm>
        <a:prstGeom prst="rect">
          <a:avLst/>
        </a:prstGeom>
      </xdr:spPr>
    </xdr:pic>
    <xdr:clientData/>
  </xdr:twoCellAnchor>
  <xdr:twoCellAnchor>
    <xdr:from>
      <xdr:col>11</xdr:col>
      <xdr:colOff>1000125</xdr:colOff>
      <xdr:row>50</xdr:row>
      <xdr:rowOff>0</xdr:rowOff>
    </xdr:from>
    <xdr:to>
      <xdr:col>13</xdr:col>
      <xdr:colOff>6927</xdr:colOff>
      <xdr:row>51</xdr:row>
      <xdr:rowOff>9525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2F06643F-46F0-41A6-8400-A5EDB04201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03" t="14053" r="857" b="15848"/>
        <a:stretch/>
      </xdr:blipFill>
      <xdr:spPr>
        <a:xfrm>
          <a:off x="12942743" y="50582945"/>
          <a:ext cx="1978602" cy="1291071"/>
        </a:xfrm>
        <a:prstGeom prst="rect">
          <a:avLst/>
        </a:prstGeom>
      </xdr:spPr>
    </xdr:pic>
    <xdr:clientData/>
  </xdr:twoCellAnchor>
  <xdr:twoCellAnchor>
    <xdr:from>
      <xdr:col>12</xdr:col>
      <xdr:colOff>1</xdr:colOff>
      <xdr:row>51</xdr:row>
      <xdr:rowOff>1</xdr:rowOff>
    </xdr:from>
    <xdr:to>
      <xdr:col>13</xdr:col>
      <xdr:colOff>10093</xdr:colOff>
      <xdr:row>52</xdr:row>
      <xdr:rowOff>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8523C66-5735-4E62-AC1B-16A3B75687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0" t="10992" r="4412" b="21717"/>
        <a:stretch/>
      </xdr:blipFill>
      <xdr:spPr>
        <a:xfrm>
          <a:off x="12586608" y="52013305"/>
          <a:ext cx="1921896" cy="1279070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52</xdr:row>
      <xdr:rowOff>6803</xdr:rowOff>
    </xdr:from>
    <xdr:to>
      <xdr:col>13</xdr:col>
      <xdr:colOff>6692</xdr:colOff>
      <xdr:row>53</xdr:row>
      <xdr:rowOff>8658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0F56162-2DA5-4CA0-8501-F430BBBF09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68" t="13072" r="1850" b="21271"/>
        <a:stretch/>
      </xdr:blipFill>
      <xdr:spPr>
        <a:xfrm>
          <a:off x="12586607" y="53299178"/>
          <a:ext cx="1918496" cy="1267319"/>
        </a:xfrm>
        <a:prstGeom prst="rect">
          <a:avLst/>
        </a:prstGeom>
      </xdr:spPr>
    </xdr:pic>
    <xdr:clientData/>
  </xdr:twoCellAnchor>
  <xdr:twoCellAnchor>
    <xdr:from>
      <xdr:col>12</xdr:col>
      <xdr:colOff>1</xdr:colOff>
      <xdr:row>53</xdr:row>
      <xdr:rowOff>7620</xdr:rowOff>
    </xdr:from>
    <xdr:to>
      <xdr:col>13</xdr:col>
      <xdr:colOff>395</xdr:colOff>
      <xdr:row>54</xdr:row>
      <xdr:rowOff>7620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205F3391-2859-4544-A39F-27AFCB2948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50" t="16994" r="-1" b="12287"/>
        <a:stretch/>
      </xdr:blipFill>
      <xdr:spPr>
        <a:xfrm>
          <a:off x="12946381" y="54361080"/>
          <a:ext cx="1966354" cy="1264920"/>
        </a:xfrm>
        <a:prstGeom prst="rect">
          <a:avLst/>
        </a:prstGeom>
      </xdr:spPr>
    </xdr:pic>
    <xdr:clientData/>
  </xdr:twoCellAnchor>
  <xdr:twoCellAnchor editAs="oneCell">
    <xdr:from>
      <xdr:col>11</xdr:col>
      <xdr:colOff>973206</xdr:colOff>
      <xdr:row>54</xdr:row>
      <xdr:rowOff>1</xdr:rowOff>
    </xdr:from>
    <xdr:to>
      <xdr:col>13</xdr:col>
      <xdr:colOff>13804</xdr:colOff>
      <xdr:row>55</xdr:row>
      <xdr:rowOff>901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0C61101-E3B4-4B62-9BE2-B61AFBF86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28" t="15096" r="7737" b="17389"/>
        <a:stretch/>
      </xdr:blipFill>
      <xdr:spPr>
        <a:xfrm>
          <a:off x="12582663" y="55949023"/>
          <a:ext cx="2077554" cy="1252758"/>
        </a:xfrm>
        <a:prstGeom prst="rect">
          <a:avLst/>
        </a:prstGeom>
      </xdr:spPr>
    </xdr:pic>
    <xdr:clientData/>
  </xdr:twoCellAnchor>
  <xdr:twoCellAnchor editAs="oneCell">
    <xdr:from>
      <xdr:col>11</xdr:col>
      <xdr:colOff>981073</xdr:colOff>
      <xdr:row>54</xdr:row>
      <xdr:rowOff>1247775</xdr:rowOff>
    </xdr:from>
    <xdr:to>
      <xdr:col>13</xdr:col>
      <xdr:colOff>20634</xdr:colOff>
      <xdr:row>56</xdr:row>
      <xdr:rowOff>5441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1AD6FAEA-BEAC-4B07-BCBE-90DFC2909A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13" t="22485" r="3698" b="13609"/>
        <a:stretch/>
      </xdr:blipFill>
      <xdr:spPr>
        <a:xfrm flipH="1">
          <a:off x="12592048" y="57121425"/>
          <a:ext cx="2078036" cy="1266823"/>
        </a:xfrm>
        <a:prstGeom prst="rect">
          <a:avLst/>
        </a:prstGeom>
      </xdr:spPr>
    </xdr:pic>
    <xdr:clientData/>
  </xdr:twoCellAnchor>
  <xdr:twoCellAnchor editAs="oneCell">
    <xdr:from>
      <xdr:col>12</xdr:col>
      <xdr:colOff>13609</xdr:colOff>
      <xdr:row>55</xdr:row>
      <xdr:rowOff>1238251</xdr:rowOff>
    </xdr:from>
    <xdr:to>
      <xdr:col>13</xdr:col>
      <xdr:colOff>54428</xdr:colOff>
      <xdr:row>57</xdr:row>
      <xdr:rowOff>13607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E6382DA-944F-4BBC-86D2-541D360BDB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50" b="9594"/>
        <a:stretch/>
      </xdr:blipFill>
      <xdr:spPr>
        <a:xfrm>
          <a:off x="12600216" y="58347430"/>
          <a:ext cx="2095498" cy="1279070"/>
        </a:xfrm>
        <a:prstGeom prst="rect">
          <a:avLst/>
        </a:prstGeom>
      </xdr:spPr>
    </xdr:pic>
    <xdr:clientData/>
  </xdr:twoCellAnchor>
  <xdr:twoCellAnchor editAs="oneCell">
    <xdr:from>
      <xdr:col>11</xdr:col>
      <xdr:colOff>911679</xdr:colOff>
      <xdr:row>57</xdr:row>
      <xdr:rowOff>1197429</xdr:rowOff>
    </xdr:from>
    <xdr:to>
      <xdr:col>13</xdr:col>
      <xdr:colOff>14936</xdr:colOff>
      <xdr:row>59</xdr:row>
      <xdr:rowOff>13607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3E0A9DEA-81F2-4474-A7B5-E9565B134E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22" t="2433" r="3067" b="22921"/>
        <a:stretch/>
      </xdr:blipFill>
      <xdr:spPr>
        <a:xfrm>
          <a:off x="12518572" y="60810322"/>
          <a:ext cx="2137650" cy="1319892"/>
        </a:xfrm>
        <a:prstGeom prst="rect">
          <a:avLst/>
        </a:prstGeom>
      </xdr:spPr>
    </xdr:pic>
    <xdr:clientData/>
  </xdr:twoCellAnchor>
  <xdr:twoCellAnchor editAs="oneCell">
    <xdr:from>
      <xdr:col>11</xdr:col>
      <xdr:colOff>925283</xdr:colOff>
      <xdr:row>56</xdr:row>
      <xdr:rowOff>1203764</xdr:rowOff>
    </xdr:from>
    <xdr:to>
      <xdr:col>13</xdr:col>
      <xdr:colOff>68035</xdr:colOff>
      <xdr:row>58</xdr:row>
      <xdr:rowOff>27214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BD1B40CB-30F1-40D7-BCDD-2F758EBDB8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3" t="10820" r="3871" b="15106"/>
        <a:stretch/>
      </xdr:blipFill>
      <xdr:spPr>
        <a:xfrm flipH="1">
          <a:off x="12532176" y="59564800"/>
          <a:ext cx="2177145" cy="1327164"/>
        </a:xfrm>
        <a:prstGeom prst="rect">
          <a:avLst/>
        </a:prstGeom>
      </xdr:spPr>
    </xdr:pic>
    <xdr:clientData/>
  </xdr:twoCellAnchor>
  <xdr:twoCellAnchor editAs="oneCell">
    <xdr:from>
      <xdr:col>12</xdr:col>
      <xdr:colOff>2</xdr:colOff>
      <xdr:row>61</xdr:row>
      <xdr:rowOff>1211035</xdr:rowOff>
    </xdr:from>
    <xdr:to>
      <xdr:col>13</xdr:col>
      <xdr:colOff>25066</xdr:colOff>
      <xdr:row>62</xdr:row>
      <xdr:rowOff>1211034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9AEBE233-1002-421B-93DB-D219A58256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52" t="14941" r="4588" b="16666"/>
        <a:stretch/>
      </xdr:blipFill>
      <xdr:spPr>
        <a:xfrm>
          <a:off x="12620627" y="65755443"/>
          <a:ext cx="2080459" cy="1253288"/>
        </a:xfrm>
        <a:prstGeom prst="rect">
          <a:avLst/>
        </a:prstGeom>
      </xdr:spPr>
    </xdr:pic>
    <xdr:clientData/>
  </xdr:twoCellAnchor>
  <xdr:twoCellAnchor editAs="oneCell">
    <xdr:from>
      <xdr:col>12</xdr:col>
      <xdr:colOff>13608</xdr:colOff>
      <xdr:row>61</xdr:row>
      <xdr:rowOff>54429</xdr:rowOff>
    </xdr:from>
    <xdr:to>
      <xdr:col>13</xdr:col>
      <xdr:colOff>25066</xdr:colOff>
      <xdr:row>62</xdr:row>
      <xdr:rowOff>176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32100DBD-1102-4C1F-BFCA-CFD943AC75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6" t="24510" r="20868" b="28338"/>
        <a:stretch/>
      </xdr:blipFill>
      <xdr:spPr>
        <a:xfrm>
          <a:off x="12634233" y="64598837"/>
          <a:ext cx="2066853" cy="119886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</xdr:row>
      <xdr:rowOff>0</xdr:rowOff>
    </xdr:from>
    <xdr:to>
      <xdr:col>13</xdr:col>
      <xdr:colOff>50131</xdr:colOff>
      <xdr:row>61</xdr:row>
      <xdr:rowOff>86124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5D4EC675-9F95-4BD0-A55D-426BC2AAD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39" t="30377" r="11355" b="23582"/>
        <a:stretch/>
      </xdr:blipFill>
      <xdr:spPr>
        <a:xfrm>
          <a:off x="12620625" y="63291118"/>
          <a:ext cx="2105526" cy="1339414"/>
        </a:xfrm>
        <a:prstGeom prst="rect">
          <a:avLst/>
        </a:prstGeom>
      </xdr:spPr>
    </xdr:pic>
    <xdr:clientData/>
  </xdr:twoCellAnchor>
  <xdr:twoCellAnchor editAs="oneCell">
    <xdr:from>
      <xdr:col>11</xdr:col>
      <xdr:colOff>839705</xdr:colOff>
      <xdr:row>63</xdr:row>
      <xdr:rowOff>1228224</xdr:rowOff>
    </xdr:from>
    <xdr:to>
      <xdr:col>13</xdr:col>
      <xdr:colOff>79153</xdr:colOff>
      <xdr:row>64</xdr:row>
      <xdr:rowOff>1240757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6852758B-24D5-4495-B797-25FF455E53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38" t="19995" r="14130" b="31845"/>
        <a:stretch/>
      </xdr:blipFill>
      <xdr:spPr>
        <a:xfrm>
          <a:off x="12482764" y="68279211"/>
          <a:ext cx="2272409" cy="1265822"/>
        </a:xfrm>
        <a:prstGeom prst="rect">
          <a:avLst/>
        </a:prstGeom>
      </xdr:spPr>
    </xdr:pic>
    <xdr:clientData/>
  </xdr:twoCellAnchor>
  <xdr:twoCellAnchor editAs="oneCell">
    <xdr:from>
      <xdr:col>11</xdr:col>
      <xdr:colOff>877302</xdr:colOff>
      <xdr:row>62</xdr:row>
      <xdr:rowOff>1240757</xdr:rowOff>
    </xdr:from>
    <xdr:to>
      <xdr:col>13</xdr:col>
      <xdr:colOff>129104</xdr:colOff>
      <xdr:row>63</xdr:row>
      <xdr:rowOff>1228223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B9D7C774-BF65-4A6D-AD9F-3A733F6AF1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6" t="6665" b="27116"/>
        <a:stretch/>
      </xdr:blipFill>
      <xdr:spPr>
        <a:xfrm>
          <a:off x="12520361" y="67038454"/>
          <a:ext cx="2284763" cy="1240756"/>
        </a:xfrm>
        <a:prstGeom prst="rect">
          <a:avLst/>
        </a:prstGeom>
      </xdr:spPr>
    </xdr:pic>
    <xdr:clientData/>
  </xdr:twoCellAnchor>
  <xdr:twoCellAnchor editAs="oneCell">
    <xdr:from>
      <xdr:col>12</xdr:col>
      <xdr:colOff>24082</xdr:colOff>
      <xdr:row>65</xdr:row>
      <xdr:rowOff>1213970</xdr:rowOff>
    </xdr:from>
    <xdr:to>
      <xdr:col>13</xdr:col>
      <xdr:colOff>56031</xdr:colOff>
      <xdr:row>67</xdr:row>
      <xdr:rowOff>8109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122042-B0C6-4793-B897-C4AEE8B59A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31" t="7955" r="8924" b="34425"/>
        <a:stretch/>
      </xdr:blipFill>
      <xdr:spPr>
        <a:xfrm>
          <a:off x="12593347" y="70727794"/>
          <a:ext cx="2086360" cy="1315462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10169</xdr:colOff>
      <xdr:row>67</xdr:row>
      <xdr:rowOff>11205</xdr:rowOff>
    </xdr:from>
    <xdr:to>
      <xdr:col>13</xdr:col>
      <xdr:colOff>64650</xdr:colOff>
      <xdr:row>68</xdr:row>
      <xdr:rowOff>665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51267FF2-35B5-480F-9CB5-6A7A948F7D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2" t="20570" r="1238" b="16955"/>
        <a:stretch/>
      </xdr:blipFill>
      <xdr:spPr>
        <a:xfrm>
          <a:off x="12605581" y="72322764"/>
          <a:ext cx="2116363" cy="124385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</xdr:row>
      <xdr:rowOff>0</xdr:rowOff>
    </xdr:from>
    <xdr:to>
      <xdr:col>13</xdr:col>
      <xdr:colOff>141941</xdr:colOff>
      <xdr:row>66</xdr:row>
      <xdr:rowOff>7738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4260BC3-D739-48C9-8277-8013FA9D08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13" t="12175" r="5037" b="21184"/>
        <a:stretch/>
      </xdr:blipFill>
      <xdr:spPr>
        <a:xfrm>
          <a:off x="12595412" y="69779029"/>
          <a:ext cx="2203823" cy="1262797"/>
        </a:xfrm>
        <a:prstGeom prst="rect">
          <a:avLst/>
        </a:prstGeom>
      </xdr:spPr>
    </xdr:pic>
    <xdr:clientData/>
  </xdr:twoCellAnchor>
  <xdr:twoCellAnchor editAs="oneCell">
    <xdr:from>
      <xdr:col>11</xdr:col>
      <xdr:colOff>941294</xdr:colOff>
      <xdr:row>67</xdr:row>
      <xdr:rowOff>1243853</xdr:rowOff>
    </xdr:from>
    <xdr:to>
      <xdr:col>13</xdr:col>
      <xdr:colOff>76237</xdr:colOff>
      <xdr:row>68</xdr:row>
      <xdr:rowOff>1210235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B15D5B6C-5AAB-49C5-B733-0DED69111D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97" t="12495" b="18493"/>
        <a:stretch/>
      </xdr:blipFill>
      <xdr:spPr>
        <a:xfrm>
          <a:off x="12550588" y="73555412"/>
          <a:ext cx="2182943" cy="1221441"/>
        </a:xfrm>
        <a:prstGeom prst="rect">
          <a:avLst/>
        </a:prstGeom>
      </xdr:spPr>
    </xdr:pic>
    <xdr:clientData/>
  </xdr:twoCellAnchor>
  <xdr:twoCellAnchor editAs="oneCell">
    <xdr:from>
      <xdr:col>11</xdr:col>
      <xdr:colOff>974913</xdr:colOff>
      <xdr:row>68</xdr:row>
      <xdr:rowOff>1187823</xdr:rowOff>
    </xdr:from>
    <xdr:to>
      <xdr:col>13</xdr:col>
      <xdr:colOff>212912</xdr:colOff>
      <xdr:row>70</xdr:row>
      <xdr:rowOff>18175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19411528-AF98-44C8-A85C-6E7040D21C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20" t="13072" r="2682" b="21569"/>
        <a:stretch/>
      </xdr:blipFill>
      <xdr:spPr>
        <a:xfrm>
          <a:off x="12584207" y="74754441"/>
          <a:ext cx="2285999" cy="1329263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952501</xdr:colOff>
      <xdr:row>69</xdr:row>
      <xdr:rowOff>1232646</xdr:rowOff>
    </xdr:from>
    <xdr:to>
      <xdr:col>13</xdr:col>
      <xdr:colOff>212912</xdr:colOff>
      <xdr:row>71</xdr:row>
      <xdr:rowOff>71452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53F605C0-3507-47B8-83D9-B01147C4ED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7" t="7882" r="3258" b="16570"/>
        <a:stretch/>
      </xdr:blipFill>
      <xdr:spPr>
        <a:xfrm>
          <a:off x="12561795" y="76043117"/>
          <a:ext cx="2308411" cy="1360129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11205</xdr:colOff>
      <xdr:row>71</xdr:row>
      <xdr:rowOff>33507</xdr:rowOff>
    </xdr:from>
    <xdr:to>
      <xdr:col>13</xdr:col>
      <xdr:colOff>257735</xdr:colOff>
      <xdr:row>72</xdr:row>
      <xdr:rowOff>89647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3E4D095B-E183-4BCB-AF8B-EA111A870E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21" b="12898"/>
        <a:stretch/>
      </xdr:blipFill>
      <xdr:spPr>
        <a:xfrm>
          <a:off x="12606617" y="77365301"/>
          <a:ext cx="2308412" cy="1322405"/>
        </a:xfrm>
        <a:prstGeom prst="rect">
          <a:avLst/>
        </a:prstGeom>
      </xdr:spPr>
    </xdr:pic>
    <xdr:clientData/>
  </xdr:twoCellAnchor>
  <xdr:twoCellAnchor editAs="oneCell">
    <xdr:from>
      <xdr:col>11</xdr:col>
      <xdr:colOff>880784</xdr:colOff>
      <xdr:row>73</xdr:row>
      <xdr:rowOff>22411</xdr:rowOff>
    </xdr:from>
    <xdr:to>
      <xdr:col>13</xdr:col>
      <xdr:colOff>73960</xdr:colOff>
      <xdr:row>74</xdr:row>
      <xdr:rowOff>11205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E9AE4E8-45A8-4277-9DD3-A3389678D9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22" b="13924"/>
        <a:stretch/>
      </xdr:blipFill>
      <xdr:spPr>
        <a:xfrm>
          <a:off x="12490078" y="79864323"/>
          <a:ext cx="2241176" cy="1243853"/>
        </a:xfrm>
        <a:prstGeom prst="rect">
          <a:avLst/>
        </a:prstGeom>
      </xdr:spPr>
    </xdr:pic>
    <xdr:clientData/>
  </xdr:twoCellAnchor>
  <xdr:twoCellAnchor editAs="oneCell">
    <xdr:from>
      <xdr:col>11</xdr:col>
      <xdr:colOff>896470</xdr:colOff>
      <xdr:row>74</xdr:row>
      <xdr:rowOff>11205</xdr:rowOff>
    </xdr:from>
    <xdr:to>
      <xdr:col>13</xdr:col>
      <xdr:colOff>56030</xdr:colOff>
      <xdr:row>75</xdr:row>
      <xdr:rowOff>85091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1ABE25-18D0-4F4A-9C55-422D4CB8F0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78" t="21146" r="8737" b="19454"/>
        <a:stretch/>
      </xdr:blipFill>
      <xdr:spPr>
        <a:xfrm>
          <a:off x="12505764" y="81108176"/>
          <a:ext cx="2207560" cy="1340150"/>
        </a:xfrm>
        <a:prstGeom prst="rect">
          <a:avLst/>
        </a:prstGeom>
      </xdr:spPr>
    </xdr:pic>
    <xdr:clientData/>
  </xdr:twoCellAnchor>
  <xdr:twoCellAnchor editAs="oneCell">
    <xdr:from>
      <xdr:col>11</xdr:col>
      <xdr:colOff>896471</xdr:colOff>
      <xdr:row>75</xdr:row>
      <xdr:rowOff>44823</xdr:rowOff>
    </xdr:from>
    <xdr:to>
      <xdr:col>13</xdr:col>
      <xdr:colOff>106844</xdr:colOff>
      <xdr:row>76</xdr:row>
      <xdr:rowOff>22411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DFE5FA4D-F52A-4CFB-8974-BDFCD19377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8" t="9683" r="7006" b="24901"/>
        <a:stretch/>
      </xdr:blipFill>
      <xdr:spPr>
        <a:xfrm>
          <a:off x="12505765" y="82408058"/>
          <a:ext cx="2258373" cy="1221441"/>
        </a:xfrm>
        <a:prstGeom prst="rect">
          <a:avLst/>
        </a:prstGeom>
      </xdr:spPr>
    </xdr:pic>
    <xdr:clientData/>
  </xdr:twoCellAnchor>
  <xdr:twoCellAnchor editAs="oneCell">
    <xdr:from>
      <xdr:col>11</xdr:col>
      <xdr:colOff>874058</xdr:colOff>
      <xdr:row>75</xdr:row>
      <xdr:rowOff>1214876</xdr:rowOff>
    </xdr:from>
    <xdr:to>
      <xdr:col>13</xdr:col>
      <xdr:colOff>172771</xdr:colOff>
      <xdr:row>77</xdr:row>
      <xdr:rowOff>44823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2069CEE-484B-4875-BDBF-2F479A9F96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09" t="11919" r="3691" b="21376"/>
        <a:stretch/>
      </xdr:blipFill>
      <xdr:spPr>
        <a:xfrm>
          <a:off x="12483352" y="83578111"/>
          <a:ext cx="2346713" cy="1317653"/>
        </a:xfrm>
        <a:prstGeom prst="rect">
          <a:avLst/>
        </a:prstGeom>
      </xdr:spPr>
    </xdr:pic>
    <xdr:clientData/>
  </xdr:twoCellAnchor>
  <xdr:twoCellAnchor editAs="oneCell">
    <xdr:from>
      <xdr:col>11</xdr:col>
      <xdr:colOff>851649</xdr:colOff>
      <xdr:row>76</xdr:row>
      <xdr:rowOff>1210235</xdr:rowOff>
    </xdr:from>
    <xdr:to>
      <xdr:col>13</xdr:col>
      <xdr:colOff>190501</xdr:colOff>
      <xdr:row>78</xdr:row>
      <xdr:rowOff>35276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D0A6AB90-5E6F-4532-98CF-4512BAA900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2" t="15571" r="7872" b="21953"/>
        <a:stretch/>
      </xdr:blipFill>
      <xdr:spPr>
        <a:xfrm>
          <a:off x="12460943" y="84817323"/>
          <a:ext cx="2386852" cy="1335159"/>
        </a:xfrm>
        <a:prstGeom prst="rect">
          <a:avLst/>
        </a:prstGeom>
      </xdr:spPr>
    </xdr:pic>
    <xdr:clientData/>
  </xdr:twoCellAnchor>
  <xdr:twoCellAnchor editAs="oneCell">
    <xdr:from>
      <xdr:col>11</xdr:col>
      <xdr:colOff>818028</xdr:colOff>
      <xdr:row>78</xdr:row>
      <xdr:rowOff>0</xdr:rowOff>
    </xdr:from>
    <xdr:to>
      <xdr:col>13</xdr:col>
      <xdr:colOff>241134</xdr:colOff>
      <xdr:row>79</xdr:row>
      <xdr:rowOff>33617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624AF93-FFC6-4BA9-A68A-59992F90AC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84" t="20761" r="5710" b="22914"/>
        <a:stretch/>
      </xdr:blipFill>
      <xdr:spPr>
        <a:xfrm>
          <a:off x="12427322" y="86117206"/>
          <a:ext cx="2471106" cy="1299882"/>
        </a:xfrm>
        <a:prstGeom prst="rect">
          <a:avLst/>
        </a:prstGeom>
      </xdr:spPr>
    </xdr:pic>
    <xdr:clientData/>
  </xdr:twoCellAnchor>
  <xdr:twoCellAnchor editAs="oneCell">
    <xdr:from>
      <xdr:col>11</xdr:col>
      <xdr:colOff>795618</xdr:colOff>
      <xdr:row>78</xdr:row>
      <xdr:rowOff>1255057</xdr:rowOff>
    </xdr:from>
    <xdr:to>
      <xdr:col>13</xdr:col>
      <xdr:colOff>246530</xdr:colOff>
      <xdr:row>80</xdr:row>
      <xdr:rowOff>173244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E8DFA25E-DD4B-4E4C-B1DF-F06A631B3E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" t="10572" r="-433" b="15608"/>
        <a:stretch/>
      </xdr:blipFill>
      <xdr:spPr>
        <a:xfrm>
          <a:off x="12404912" y="87372263"/>
          <a:ext cx="2498912" cy="1383481"/>
        </a:xfrm>
        <a:prstGeom prst="rect">
          <a:avLst/>
        </a:prstGeom>
      </xdr:spPr>
    </xdr:pic>
    <xdr:clientData/>
  </xdr:twoCellAnchor>
  <xdr:twoCellAnchor editAs="oneCell">
    <xdr:from>
      <xdr:col>11</xdr:col>
      <xdr:colOff>795618</xdr:colOff>
      <xdr:row>79</xdr:row>
      <xdr:rowOff>1109382</xdr:rowOff>
    </xdr:from>
    <xdr:to>
      <xdr:col>13</xdr:col>
      <xdr:colOff>268941</xdr:colOff>
      <xdr:row>81</xdr:row>
      <xdr:rowOff>109619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212A2296-3E3A-4CEC-8909-5A56816DBB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20" t="16340" r="4988" b="16955"/>
        <a:stretch/>
      </xdr:blipFill>
      <xdr:spPr>
        <a:xfrm>
          <a:off x="12404912" y="88492853"/>
          <a:ext cx="2521323" cy="1431913"/>
        </a:xfrm>
        <a:prstGeom prst="rect">
          <a:avLst/>
        </a:prstGeom>
      </xdr:spPr>
    </xdr:pic>
    <xdr:clientData/>
  </xdr:twoCellAnchor>
  <xdr:twoCellAnchor editAs="oneCell">
    <xdr:from>
      <xdr:col>11</xdr:col>
      <xdr:colOff>795616</xdr:colOff>
      <xdr:row>80</xdr:row>
      <xdr:rowOff>1221442</xdr:rowOff>
    </xdr:from>
    <xdr:to>
      <xdr:col>13</xdr:col>
      <xdr:colOff>280147</xdr:colOff>
      <xdr:row>81</xdr:row>
      <xdr:rowOff>1221441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873E04CF-ACD0-4369-8E95-53B864F6C0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43" t="18263" r="5854" b="25221"/>
        <a:stretch/>
      </xdr:blipFill>
      <xdr:spPr>
        <a:xfrm>
          <a:off x="12404910" y="89803942"/>
          <a:ext cx="2532531" cy="1232646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784412</xdr:colOff>
      <xdr:row>81</xdr:row>
      <xdr:rowOff>1210235</xdr:rowOff>
    </xdr:from>
    <xdr:to>
      <xdr:col>13</xdr:col>
      <xdr:colOff>280148</xdr:colOff>
      <xdr:row>83</xdr:row>
      <xdr:rowOff>33618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7C34402C-3641-E151-4224-964965271D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06" t="11150" r="2249" b="19454"/>
        <a:stretch/>
      </xdr:blipFill>
      <xdr:spPr>
        <a:xfrm>
          <a:off x="12393706" y="91025382"/>
          <a:ext cx="2543736" cy="1288677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784412</xdr:colOff>
      <xdr:row>82</xdr:row>
      <xdr:rowOff>1221442</xdr:rowOff>
    </xdr:from>
    <xdr:to>
      <xdr:col>13</xdr:col>
      <xdr:colOff>100854</xdr:colOff>
      <xdr:row>84</xdr:row>
      <xdr:rowOff>7038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D00E0117-007C-D11A-9552-C4AD18C836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9" t="13018" r="3691" b="20513"/>
        <a:stretch/>
      </xdr:blipFill>
      <xdr:spPr>
        <a:xfrm>
          <a:off x="12393706" y="92269236"/>
          <a:ext cx="2364442" cy="1250890"/>
        </a:xfrm>
        <a:prstGeom prst="rect">
          <a:avLst/>
        </a:prstGeom>
      </xdr:spPr>
    </xdr:pic>
    <xdr:clientData/>
  </xdr:twoCellAnchor>
  <xdr:twoCellAnchor editAs="oneCell">
    <xdr:from>
      <xdr:col>11</xdr:col>
      <xdr:colOff>833437</xdr:colOff>
      <xdr:row>84</xdr:row>
      <xdr:rowOff>23813</xdr:rowOff>
    </xdr:from>
    <xdr:to>
      <xdr:col>13</xdr:col>
      <xdr:colOff>11907</xdr:colOff>
      <xdr:row>85</xdr:row>
      <xdr:rowOff>32882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44025D0-9F4D-C1FE-38FC-922653FB33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24" t="15866" r="5978" b="17583"/>
        <a:stretch/>
      </xdr:blipFill>
      <xdr:spPr>
        <a:xfrm>
          <a:off x="12453937" y="93464063"/>
          <a:ext cx="2214564" cy="1235413"/>
        </a:xfrm>
        <a:prstGeom prst="rect">
          <a:avLst/>
        </a:prstGeom>
      </xdr:spPr>
    </xdr:pic>
    <xdr:clientData/>
  </xdr:twoCellAnchor>
  <xdr:twoCellAnchor editAs="oneCell">
    <xdr:from>
      <xdr:col>11</xdr:col>
      <xdr:colOff>967267</xdr:colOff>
      <xdr:row>85</xdr:row>
      <xdr:rowOff>12553</xdr:rowOff>
    </xdr:from>
    <xdr:to>
      <xdr:col>13</xdr:col>
      <xdr:colOff>247355</xdr:colOff>
      <xdr:row>86</xdr:row>
      <xdr:rowOff>26368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DECEFAA-0A6F-6345-3CD5-088316AB11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3" t="17100" r="2530" b="19631"/>
        <a:stretch/>
      </xdr:blipFill>
      <xdr:spPr>
        <a:xfrm>
          <a:off x="12587767" y="94786303"/>
          <a:ext cx="2328088" cy="1236190"/>
        </a:xfrm>
        <a:prstGeom prst="rect">
          <a:avLst/>
        </a:prstGeom>
      </xdr:spPr>
    </xdr:pic>
    <xdr:clientData/>
  </xdr:twoCellAnchor>
  <xdr:twoCellAnchor editAs="oneCell">
    <xdr:from>
      <xdr:col>12</xdr:col>
      <xdr:colOff>23811</xdr:colOff>
      <xdr:row>86</xdr:row>
      <xdr:rowOff>59531</xdr:rowOff>
    </xdr:from>
    <xdr:to>
      <xdr:col>13</xdr:col>
      <xdr:colOff>95250</xdr:colOff>
      <xdr:row>87</xdr:row>
      <xdr:rowOff>18530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58D8DA15-60E0-10B0-0924-C1B522C0CE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59" t="26961" r="23406" b="32598"/>
        <a:stretch/>
      </xdr:blipFill>
      <xdr:spPr>
        <a:xfrm>
          <a:off x="12620624" y="95952469"/>
          <a:ext cx="2131220" cy="1185342"/>
        </a:xfrm>
        <a:prstGeom prst="rect">
          <a:avLst/>
        </a:prstGeom>
      </xdr:spPr>
    </xdr:pic>
    <xdr:clientData/>
  </xdr:twoCellAnchor>
  <xdr:twoCellAnchor editAs="oneCell">
    <xdr:from>
      <xdr:col>11</xdr:col>
      <xdr:colOff>920750</xdr:colOff>
      <xdr:row>86</xdr:row>
      <xdr:rowOff>1206501</xdr:rowOff>
    </xdr:from>
    <xdr:to>
      <xdr:col>13</xdr:col>
      <xdr:colOff>1597</xdr:colOff>
      <xdr:row>88</xdr:row>
      <xdr:rowOff>25972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361805F-CE62-9E94-901F-E7399C3C22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13" t="2996" r="7475" b="23202"/>
        <a:stretch/>
      </xdr:blipFill>
      <xdr:spPr>
        <a:xfrm>
          <a:off x="12541250" y="97202626"/>
          <a:ext cx="2127250" cy="1264221"/>
        </a:xfrm>
        <a:prstGeom prst="rect">
          <a:avLst/>
        </a:prstGeom>
      </xdr:spPr>
    </xdr:pic>
    <xdr:clientData/>
  </xdr:twoCellAnchor>
  <xdr:twoCellAnchor editAs="oneCell">
    <xdr:from>
      <xdr:col>11</xdr:col>
      <xdr:colOff>920749</xdr:colOff>
      <xdr:row>88</xdr:row>
      <xdr:rowOff>31750</xdr:rowOff>
    </xdr:from>
    <xdr:to>
      <xdr:col>13</xdr:col>
      <xdr:colOff>15875</xdr:colOff>
      <xdr:row>89</xdr:row>
      <xdr:rowOff>10584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16E3128-869B-10FD-57F2-090650B12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72" t="23693" r="4207" b="14488"/>
        <a:stretch/>
      </xdr:blipFill>
      <xdr:spPr>
        <a:xfrm>
          <a:off x="12541249" y="98472625"/>
          <a:ext cx="2143126" cy="1201209"/>
        </a:xfrm>
        <a:prstGeom prst="rect">
          <a:avLst/>
        </a:prstGeom>
      </xdr:spPr>
    </xdr:pic>
    <xdr:clientData/>
  </xdr:twoCellAnchor>
  <xdr:twoCellAnchor editAs="oneCell">
    <xdr:from>
      <xdr:col>11</xdr:col>
      <xdr:colOff>936626</xdr:colOff>
      <xdr:row>89</xdr:row>
      <xdr:rowOff>31750</xdr:rowOff>
    </xdr:from>
    <xdr:to>
      <xdr:col>13</xdr:col>
      <xdr:colOff>79376</xdr:colOff>
      <xdr:row>90</xdr:row>
      <xdr:rowOff>13135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51F059DA-B4A9-1AFF-0744-207C9AC50A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76" r="2982" b="18845"/>
        <a:stretch/>
      </xdr:blipFill>
      <xdr:spPr>
        <a:xfrm>
          <a:off x="12557126" y="99695000"/>
          <a:ext cx="2190750" cy="1203760"/>
        </a:xfrm>
        <a:prstGeom prst="rect">
          <a:avLst/>
        </a:prstGeom>
      </xdr:spPr>
    </xdr:pic>
    <xdr:clientData/>
  </xdr:twoCellAnchor>
  <xdr:twoCellAnchor editAs="oneCell">
    <xdr:from>
      <xdr:col>11</xdr:col>
      <xdr:colOff>889000</xdr:colOff>
      <xdr:row>90</xdr:row>
      <xdr:rowOff>0</xdr:rowOff>
    </xdr:from>
    <xdr:to>
      <xdr:col>13</xdr:col>
      <xdr:colOff>63500</xdr:colOff>
      <xdr:row>91</xdr:row>
      <xdr:rowOff>31804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7B089958-2CBA-159F-2C88-F586B6674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5" t="8987" b="18845"/>
        <a:stretch/>
      </xdr:blipFill>
      <xdr:spPr>
        <a:xfrm>
          <a:off x="12509500" y="100885625"/>
          <a:ext cx="2222500" cy="1254179"/>
        </a:xfrm>
        <a:prstGeom prst="rect">
          <a:avLst/>
        </a:prstGeom>
      </xdr:spPr>
    </xdr:pic>
    <xdr:clientData/>
  </xdr:twoCellAnchor>
  <xdr:twoCellAnchor editAs="oneCell">
    <xdr:from>
      <xdr:col>11</xdr:col>
      <xdr:colOff>873125</xdr:colOff>
      <xdr:row>91</xdr:row>
      <xdr:rowOff>0</xdr:rowOff>
    </xdr:from>
    <xdr:to>
      <xdr:col>13</xdr:col>
      <xdr:colOff>142875</xdr:colOff>
      <xdr:row>92</xdr:row>
      <xdr:rowOff>48649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56855359-6B84-FC25-DDF8-E2639BB0BB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28" t="19608" r="5229" b="15577"/>
        <a:stretch/>
      </xdr:blipFill>
      <xdr:spPr>
        <a:xfrm>
          <a:off x="12493625" y="102108000"/>
          <a:ext cx="2317750" cy="1271024"/>
        </a:xfrm>
        <a:prstGeom prst="rect">
          <a:avLst/>
        </a:prstGeom>
      </xdr:spPr>
    </xdr:pic>
    <xdr:clientData/>
  </xdr:twoCellAnchor>
  <xdr:twoCellAnchor editAs="oneCell">
    <xdr:from>
      <xdr:col>11</xdr:col>
      <xdr:colOff>880341</xdr:colOff>
      <xdr:row>91</xdr:row>
      <xdr:rowOff>1226703</xdr:rowOff>
    </xdr:from>
    <xdr:to>
      <xdr:col>13</xdr:col>
      <xdr:colOff>216477</xdr:colOff>
      <xdr:row>93</xdr:row>
      <xdr:rowOff>82241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620DF30-AFC8-3968-58AD-48F2D3AC2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56" t="11141" b="19786"/>
        <a:stretch/>
      </xdr:blipFill>
      <xdr:spPr>
        <a:xfrm>
          <a:off x="12469091" y="103144203"/>
          <a:ext cx="2381250" cy="1308947"/>
        </a:xfrm>
        <a:prstGeom prst="rect">
          <a:avLst/>
        </a:prstGeom>
      </xdr:spPr>
    </xdr:pic>
    <xdr:clientData/>
  </xdr:twoCellAnchor>
  <xdr:twoCellAnchor editAs="oneCell">
    <xdr:from>
      <xdr:col>11</xdr:col>
      <xdr:colOff>874058</xdr:colOff>
      <xdr:row>93</xdr:row>
      <xdr:rowOff>11205</xdr:rowOff>
    </xdr:from>
    <xdr:to>
      <xdr:col>13</xdr:col>
      <xdr:colOff>280147</xdr:colOff>
      <xdr:row>94</xdr:row>
      <xdr:rowOff>37066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70F5B1DB-EB48-AF99-08C8-C673361387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85" t="17892" b="16899"/>
        <a:stretch/>
      </xdr:blipFill>
      <xdr:spPr>
        <a:xfrm>
          <a:off x="12483352" y="104618117"/>
          <a:ext cx="2454089" cy="1258508"/>
        </a:xfrm>
        <a:prstGeom prst="rect">
          <a:avLst/>
        </a:prstGeom>
      </xdr:spPr>
    </xdr:pic>
    <xdr:clientData/>
  </xdr:twoCellAnchor>
  <xdr:twoCellAnchor editAs="oneCell">
    <xdr:from>
      <xdr:col>12</xdr:col>
      <xdr:colOff>71562</xdr:colOff>
      <xdr:row>94</xdr:row>
      <xdr:rowOff>8445</xdr:rowOff>
    </xdr:from>
    <xdr:to>
      <xdr:col>13</xdr:col>
      <xdr:colOff>223690</xdr:colOff>
      <xdr:row>95</xdr:row>
      <xdr:rowOff>45944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2605EFD-EC2E-31DF-D444-71C5C5A3D5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94" t="14417" r="1961" b="17340"/>
        <a:stretch/>
      </xdr:blipFill>
      <xdr:spPr>
        <a:xfrm>
          <a:off x="12641676" y="105606059"/>
          <a:ext cx="2215878" cy="1264203"/>
        </a:xfrm>
        <a:prstGeom prst="rect">
          <a:avLst/>
        </a:prstGeom>
      </xdr:spPr>
    </xdr:pic>
    <xdr:clientData/>
  </xdr:twoCellAnchor>
  <xdr:twoCellAnchor editAs="oneCell">
    <xdr:from>
      <xdr:col>12</xdr:col>
      <xdr:colOff>71228</xdr:colOff>
      <xdr:row>94</xdr:row>
      <xdr:rowOff>1198771</xdr:rowOff>
    </xdr:from>
    <xdr:to>
      <xdr:col>13</xdr:col>
      <xdr:colOff>223503</xdr:colOff>
      <xdr:row>95</xdr:row>
      <xdr:rowOff>1183409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41F893A-F03A-A738-D486-1A15B84D5E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6" t="30571" r="20936" b="21726"/>
        <a:stretch/>
      </xdr:blipFill>
      <xdr:spPr>
        <a:xfrm>
          <a:off x="12641342" y="106796385"/>
          <a:ext cx="2216025" cy="1211342"/>
        </a:xfrm>
        <a:prstGeom prst="rect">
          <a:avLst/>
        </a:prstGeom>
      </xdr:spPr>
    </xdr:pic>
    <xdr:clientData/>
  </xdr:twoCellAnchor>
  <xdr:twoCellAnchor editAs="oneCell">
    <xdr:from>
      <xdr:col>12</xdr:col>
      <xdr:colOff>28864</xdr:colOff>
      <xdr:row>96</xdr:row>
      <xdr:rowOff>0</xdr:rowOff>
    </xdr:from>
    <xdr:to>
      <xdr:col>13</xdr:col>
      <xdr:colOff>1597</xdr:colOff>
      <xdr:row>97</xdr:row>
      <xdr:rowOff>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B93F8879-769C-35EA-D11E-68CD5E744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20" t="16261" r="17217" b="32469"/>
        <a:stretch/>
      </xdr:blipFill>
      <xdr:spPr>
        <a:xfrm>
          <a:off x="12598978" y="108051023"/>
          <a:ext cx="2034886" cy="1226704"/>
        </a:xfrm>
        <a:prstGeom prst="rect">
          <a:avLst/>
        </a:prstGeom>
      </xdr:spPr>
    </xdr:pic>
    <xdr:clientData/>
  </xdr:twoCellAnchor>
  <xdr:oneCellAnchor>
    <xdr:from>
      <xdr:col>12</xdr:col>
      <xdr:colOff>86591</xdr:colOff>
      <xdr:row>98</xdr:row>
      <xdr:rowOff>880341</xdr:rowOff>
    </xdr:from>
    <xdr:ext cx="1821332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7C7A756E-EC87-C5AE-02A9-19D54D2527F9}"/>
            </a:ext>
          </a:extLst>
        </xdr:cNvPr>
        <xdr:cNvSpPr txBox="1"/>
      </xdr:nvSpPr>
      <xdr:spPr>
        <a:xfrm>
          <a:off x="12656705" y="111384773"/>
          <a:ext cx="182133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bg1"/>
              </a:solidFill>
            </a:rPr>
            <a:t>video screen</a:t>
          </a:r>
          <a:r>
            <a:rPr lang="en-US" sz="1100" baseline="0">
              <a:solidFill>
                <a:schemeClr val="bg1"/>
              </a:solidFill>
            </a:rPr>
            <a:t> not functioning</a:t>
          </a:r>
          <a:endParaRPr lang="en-US" sz="1100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12</xdr:col>
      <xdr:colOff>2047875</xdr:colOff>
      <xdr:row>100</xdr:row>
      <xdr:rowOff>31750</xdr:rowOff>
    </xdr:from>
    <xdr:to>
      <xdr:col>14</xdr:col>
      <xdr:colOff>254000</xdr:colOff>
      <xdr:row>101</xdr:row>
      <xdr:rowOff>79375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A66FBCC1-30DE-BC63-0701-E2328120A7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313"/>
        <a:stretch/>
      </xdr:blipFill>
      <xdr:spPr>
        <a:xfrm>
          <a:off x="14652625" y="113141125"/>
          <a:ext cx="2047875" cy="127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269875</xdr:colOff>
      <xdr:row>100</xdr:row>
      <xdr:rowOff>47625</xdr:rowOff>
    </xdr:from>
    <xdr:to>
      <xdr:col>17</xdr:col>
      <xdr:colOff>492125</xdr:colOff>
      <xdr:row>101</xdr:row>
      <xdr:rowOff>79375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3F3AC4E5-A303-26BF-A065-DAAC3B1915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708"/>
        <a:stretch/>
      </xdr:blipFill>
      <xdr:spPr>
        <a:xfrm>
          <a:off x="16716375" y="113157000"/>
          <a:ext cx="2032000" cy="1254125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100</xdr:row>
      <xdr:rowOff>0</xdr:rowOff>
    </xdr:from>
    <xdr:to>
      <xdr:col>13</xdr:col>
      <xdr:colOff>1</xdr:colOff>
      <xdr:row>101</xdr:row>
      <xdr:rowOff>85192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DC5775B3-0081-DD23-8BA1-C91E7114B9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22"/>
        <a:stretch/>
      </xdr:blipFill>
      <xdr:spPr>
        <a:xfrm>
          <a:off x="12604751" y="113109375"/>
          <a:ext cx="2063750" cy="1307567"/>
        </a:xfrm>
        <a:prstGeom prst="rect">
          <a:avLst/>
        </a:prstGeom>
      </xdr:spPr>
    </xdr:pic>
    <xdr:clientData/>
  </xdr:twoCellAnchor>
  <xdr:twoCellAnchor>
    <xdr:from>
      <xdr:col>12</xdr:col>
      <xdr:colOff>25400</xdr:colOff>
      <xdr:row>101</xdr:row>
      <xdr:rowOff>1162051</xdr:rowOff>
    </xdr:from>
    <xdr:to>
      <xdr:col>13</xdr:col>
      <xdr:colOff>25400</xdr:colOff>
      <xdr:row>102</xdr:row>
      <xdr:rowOff>1209675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E2156E2D-CAAD-B875-A2D4-9828CEF47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7450" y="115452526"/>
          <a:ext cx="2057400" cy="1276349"/>
        </a:xfrm>
        <a:prstGeom prst="rect">
          <a:avLst/>
        </a:prstGeom>
      </xdr:spPr>
    </xdr:pic>
    <xdr:clientData/>
  </xdr:twoCellAnchor>
  <xdr:twoCellAnchor editAs="oneCell">
    <xdr:from>
      <xdr:col>12</xdr:col>
      <xdr:colOff>2023250</xdr:colOff>
      <xdr:row>101</xdr:row>
      <xdr:rowOff>1198330</xdr:rowOff>
    </xdr:from>
    <xdr:to>
      <xdr:col>14</xdr:col>
      <xdr:colOff>248044</xdr:colOff>
      <xdr:row>103</xdr:row>
      <xdr:rowOff>24596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4DCBED7B-4D0B-540C-4628-CC9199C158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8000" y="115530080"/>
          <a:ext cx="2066544" cy="1271016"/>
        </a:xfrm>
        <a:prstGeom prst="rect">
          <a:avLst/>
        </a:prstGeom>
      </xdr:spPr>
    </xdr:pic>
    <xdr:clientData/>
  </xdr:twoCellAnchor>
  <xdr:twoCellAnchor editAs="oneCell">
    <xdr:from>
      <xdr:col>14</xdr:col>
      <xdr:colOff>252375</xdr:colOff>
      <xdr:row>101</xdr:row>
      <xdr:rowOff>1204875</xdr:rowOff>
    </xdr:from>
    <xdr:to>
      <xdr:col>17</xdr:col>
      <xdr:colOff>509169</xdr:colOff>
      <xdr:row>103</xdr:row>
      <xdr:rowOff>31141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883A59BE-E39E-BCBE-CF16-B136F35AA0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8875" y="115536625"/>
          <a:ext cx="2066544" cy="1271016"/>
        </a:xfrm>
        <a:prstGeom prst="rect">
          <a:avLst/>
        </a:prstGeom>
      </xdr:spPr>
    </xdr:pic>
    <xdr:clientData/>
  </xdr:twoCellAnchor>
  <xdr:twoCellAnchor editAs="oneCell">
    <xdr:from>
      <xdr:col>12</xdr:col>
      <xdr:colOff>15875</xdr:colOff>
      <xdr:row>101</xdr:row>
      <xdr:rowOff>15875</xdr:rowOff>
    </xdr:from>
    <xdr:to>
      <xdr:col>13</xdr:col>
      <xdr:colOff>18669</xdr:colOff>
      <xdr:row>102</xdr:row>
      <xdr:rowOff>101092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CC4A1BB0-90C2-F173-97D2-28F749FE64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0625" y="114347625"/>
          <a:ext cx="2066544" cy="1307592"/>
        </a:xfrm>
        <a:prstGeom prst="rect">
          <a:avLst/>
        </a:prstGeom>
      </xdr:spPr>
    </xdr:pic>
    <xdr:clientData/>
  </xdr:twoCellAnchor>
  <xdr:twoCellAnchor>
    <xdr:from>
      <xdr:col>14</xdr:col>
      <xdr:colOff>296825</xdr:colOff>
      <xdr:row>101</xdr:row>
      <xdr:rowOff>65050</xdr:rowOff>
    </xdr:from>
    <xdr:to>
      <xdr:col>17</xdr:col>
      <xdr:colOff>553619</xdr:colOff>
      <xdr:row>102</xdr:row>
      <xdr:rowOff>150267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95E3B18C-AAFE-5E5C-03B4-22D9BDC2B2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3325" y="114396800"/>
          <a:ext cx="2066544" cy="130759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101</xdr:row>
      <xdr:rowOff>31750</xdr:rowOff>
    </xdr:from>
    <xdr:to>
      <xdr:col>14</xdr:col>
      <xdr:colOff>288544</xdr:colOff>
      <xdr:row>102</xdr:row>
      <xdr:rowOff>116967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6C213A19-3F5A-A932-D2BE-F8E0D6F375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0" y="114363500"/>
          <a:ext cx="2066544" cy="1307592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102</xdr:row>
      <xdr:rowOff>1200150</xdr:rowOff>
    </xdr:from>
    <xdr:to>
      <xdr:col>13</xdr:col>
      <xdr:colOff>38100</xdr:colOff>
      <xdr:row>104</xdr:row>
      <xdr:rowOff>22860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2B63800C-2281-1385-2320-C44EAF5C39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0150" y="116719350"/>
          <a:ext cx="2057400" cy="1280160"/>
        </a:xfrm>
        <a:prstGeom prst="rect">
          <a:avLst/>
        </a:prstGeom>
      </xdr:spPr>
    </xdr:pic>
    <xdr:clientData/>
  </xdr:twoCellAnchor>
  <xdr:twoCellAnchor editAs="oneCell">
    <xdr:from>
      <xdr:col>14</xdr:col>
      <xdr:colOff>207150</xdr:colOff>
      <xdr:row>102</xdr:row>
      <xdr:rowOff>1188225</xdr:rowOff>
    </xdr:from>
    <xdr:to>
      <xdr:col>17</xdr:col>
      <xdr:colOff>435750</xdr:colOff>
      <xdr:row>104</xdr:row>
      <xdr:rowOff>10935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C2FABD3C-5CD2-3337-00BC-973A9631A92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8250" y="116707425"/>
          <a:ext cx="2057400" cy="1280160"/>
        </a:xfrm>
        <a:prstGeom prst="rect">
          <a:avLst/>
        </a:prstGeom>
      </xdr:spPr>
    </xdr:pic>
    <xdr:clientData/>
  </xdr:twoCellAnchor>
  <xdr:twoCellAnchor editAs="oneCell">
    <xdr:from>
      <xdr:col>12</xdr:col>
      <xdr:colOff>2033550</xdr:colOff>
      <xdr:row>102</xdr:row>
      <xdr:rowOff>1185825</xdr:rowOff>
    </xdr:from>
    <xdr:to>
      <xdr:col>14</xdr:col>
      <xdr:colOff>261900</xdr:colOff>
      <xdr:row>104</xdr:row>
      <xdr:rowOff>8535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8511D4A8-A8C1-C70B-7BFD-D9B6247848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5600" y="116705025"/>
          <a:ext cx="2057400" cy="128016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103</xdr:row>
      <xdr:rowOff>1209675</xdr:rowOff>
    </xdr:from>
    <xdr:to>
      <xdr:col>13</xdr:col>
      <xdr:colOff>28575</xdr:colOff>
      <xdr:row>105</xdr:row>
      <xdr:rowOff>32385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71F7A16D-84D0-F6DC-D0D5-BA5AE1AE26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0625" y="117957600"/>
          <a:ext cx="2057400" cy="1280160"/>
        </a:xfrm>
        <a:prstGeom prst="rect">
          <a:avLst/>
        </a:prstGeom>
      </xdr:spPr>
    </xdr:pic>
    <xdr:clientData/>
  </xdr:twoCellAnchor>
  <xdr:twoCellAnchor editAs="oneCell">
    <xdr:from>
      <xdr:col>12</xdr:col>
      <xdr:colOff>2045475</xdr:colOff>
      <xdr:row>103</xdr:row>
      <xdr:rowOff>1207275</xdr:rowOff>
    </xdr:from>
    <xdr:to>
      <xdr:col>14</xdr:col>
      <xdr:colOff>273825</xdr:colOff>
      <xdr:row>105</xdr:row>
      <xdr:rowOff>29985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E72A86C4-6907-599A-B980-2F613FF08B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7525" y="117955200"/>
          <a:ext cx="2057400" cy="1280160"/>
        </a:xfrm>
        <a:prstGeom prst="rect">
          <a:avLst/>
        </a:prstGeom>
      </xdr:spPr>
    </xdr:pic>
    <xdr:clientData/>
  </xdr:twoCellAnchor>
  <xdr:twoCellAnchor editAs="oneCell">
    <xdr:from>
      <xdr:col>14</xdr:col>
      <xdr:colOff>261900</xdr:colOff>
      <xdr:row>104</xdr:row>
      <xdr:rowOff>4725</xdr:rowOff>
    </xdr:from>
    <xdr:to>
      <xdr:col>17</xdr:col>
      <xdr:colOff>490500</xdr:colOff>
      <xdr:row>105</xdr:row>
      <xdr:rowOff>56160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8A70D0FC-2B67-7DBF-039E-2D56CC39E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3000" y="117981375"/>
          <a:ext cx="2057400" cy="128016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104</xdr:row>
      <xdr:rowOff>1206501</xdr:rowOff>
    </xdr:from>
    <xdr:to>
      <xdr:col>13</xdr:col>
      <xdr:colOff>47625</xdr:colOff>
      <xdr:row>106</xdr:row>
      <xdr:rowOff>1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43FE3EBF-6AC0-4780-319C-747A7FE95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4750" y="119205376"/>
          <a:ext cx="2111375" cy="1238250"/>
        </a:xfrm>
        <a:prstGeom prst="rect">
          <a:avLst/>
        </a:prstGeom>
      </xdr:spPr>
    </xdr:pic>
    <xdr:clientData/>
  </xdr:twoCellAnchor>
  <xdr:twoCellAnchor editAs="oneCell">
    <xdr:from>
      <xdr:col>12</xdr:col>
      <xdr:colOff>2023250</xdr:colOff>
      <xdr:row>104</xdr:row>
      <xdr:rowOff>1213625</xdr:rowOff>
    </xdr:from>
    <xdr:to>
      <xdr:col>14</xdr:col>
      <xdr:colOff>269875</xdr:colOff>
      <xdr:row>106</xdr:row>
      <xdr:rowOff>63500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40BA6AF2-619E-2DF4-4E82-77C424AE0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8000" y="119212500"/>
          <a:ext cx="2088375" cy="1294625"/>
        </a:xfrm>
        <a:prstGeom prst="rect">
          <a:avLst/>
        </a:prstGeom>
      </xdr:spPr>
    </xdr:pic>
    <xdr:clientData/>
  </xdr:twoCellAnchor>
  <xdr:twoCellAnchor editAs="oneCell">
    <xdr:from>
      <xdr:col>14</xdr:col>
      <xdr:colOff>236500</xdr:colOff>
      <xdr:row>104</xdr:row>
      <xdr:rowOff>1220750</xdr:rowOff>
    </xdr:from>
    <xdr:to>
      <xdr:col>17</xdr:col>
      <xdr:colOff>523875</xdr:colOff>
      <xdr:row>106</xdr:row>
      <xdr:rowOff>79375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78EC9288-329D-FB4D-F58E-3CEBD8354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3000" y="119219625"/>
          <a:ext cx="2097125" cy="1303375"/>
        </a:xfrm>
        <a:prstGeom prst="rect">
          <a:avLst/>
        </a:prstGeom>
      </xdr:spPr>
    </xdr:pic>
    <xdr:clientData/>
  </xdr:twoCellAnchor>
  <xdr:twoCellAnchor editAs="oneCell">
    <xdr:from>
      <xdr:col>11</xdr:col>
      <xdr:colOff>936626</xdr:colOff>
      <xdr:row>106</xdr:row>
      <xdr:rowOff>0</xdr:rowOff>
    </xdr:from>
    <xdr:to>
      <xdr:col>13</xdr:col>
      <xdr:colOff>15876</xdr:colOff>
      <xdr:row>107</xdr:row>
      <xdr:rowOff>15875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BB6B4B1E-535A-8997-C8D5-F6B829A45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7126" y="120443625"/>
          <a:ext cx="2127250" cy="1238250"/>
        </a:xfrm>
        <a:prstGeom prst="rect">
          <a:avLst/>
        </a:prstGeom>
      </xdr:spPr>
    </xdr:pic>
    <xdr:clientData/>
  </xdr:twoCellAnchor>
  <xdr:twoCellAnchor editAs="oneCell">
    <xdr:from>
      <xdr:col>14</xdr:col>
      <xdr:colOff>277000</xdr:colOff>
      <xdr:row>106</xdr:row>
      <xdr:rowOff>54750</xdr:rowOff>
    </xdr:from>
    <xdr:to>
      <xdr:col>17</xdr:col>
      <xdr:colOff>539750</xdr:colOff>
      <xdr:row>107</xdr:row>
      <xdr:rowOff>31750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39295225-6C9F-ADD7-15A8-08E1E6305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3500" y="120498375"/>
          <a:ext cx="2072500" cy="1199375"/>
        </a:xfrm>
        <a:prstGeom prst="rect">
          <a:avLst/>
        </a:prstGeom>
      </xdr:spPr>
    </xdr:pic>
    <xdr:clientData/>
  </xdr:twoCellAnchor>
  <xdr:twoCellAnchor editAs="oneCell">
    <xdr:from>
      <xdr:col>13</xdr:col>
      <xdr:colOff>14250</xdr:colOff>
      <xdr:row>105</xdr:row>
      <xdr:rowOff>1173125</xdr:rowOff>
    </xdr:from>
    <xdr:to>
      <xdr:col>14</xdr:col>
      <xdr:colOff>270417</xdr:colOff>
      <xdr:row>107</xdr:row>
      <xdr:rowOff>31750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92F94B29-8EEB-4B8F-C483-7EF2CEDBA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2750" y="120394375"/>
          <a:ext cx="2034167" cy="1303375"/>
        </a:xfrm>
        <a:prstGeom prst="rect">
          <a:avLst/>
        </a:prstGeom>
      </xdr:spPr>
    </xdr:pic>
    <xdr:clientData/>
  </xdr:twoCellAnchor>
  <xdr:twoCellAnchor editAs="oneCell">
    <xdr:from>
      <xdr:col>11</xdr:col>
      <xdr:colOff>909376</xdr:colOff>
      <xdr:row>106</xdr:row>
      <xdr:rowOff>1193241</xdr:rowOff>
    </xdr:from>
    <xdr:to>
      <xdr:col>13</xdr:col>
      <xdr:colOff>20934</xdr:colOff>
      <xdr:row>108</xdr:row>
      <xdr:rowOff>61126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586FD498-E359-DE9B-D2A6-7755FBA09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7783" y="121522252"/>
          <a:ext cx="2157464" cy="1317171"/>
        </a:xfrm>
        <a:prstGeom prst="rect">
          <a:avLst/>
        </a:prstGeom>
      </xdr:spPr>
    </xdr:pic>
    <xdr:clientData/>
  </xdr:twoCellAnchor>
  <xdr:twoCellAnchor editAs="oneCell">
    <xdr:from>
      <xdr:col>12</xdr:col>
      <xdr:colOff>2051538</xdr:colOff>
      <xdr:row>107</xdr:row>
      <xdr:rowOff>3461</xdr:rowOff>
    </xdr:from>
    <xdr:to>
      <xdr:col>14</xdr:col>
      <xdr:colOff>261676</xdr:colOff>
      <xdr:row>108</xdr:row>
      <xdr:rowOff>81964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701161AE-3FDD-5EAD-A82D-AF21D29F5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3846" y="121557115"/>
          <a:ext cx="2041072" cy="1303146"/>
        </a:xfrm>
        <a:prstGeom prst="rect">
          <a:avLst/>
        </a:prstGeom>
      </xdr:spPr>
    </xdr:pic>
    <xdr:clientData/>
  </xdr:twoCellAnchor>
  <xdr:twoCellAnchor editAs="oneCell">
    <xdr:from>
      <xdr:col>12</xdr:col>
      <xdr:colOff>2016125</xdr:colOff>
      <xdr:row>108</xdr:row>
      <xdr:rowOff>63500</xdr:rowOff>
    </xdr:from>
    <xdr:to>
      <xdr:col>14</xdr:col>
      <xdr:colOff>285750</xdr:colOff>
      <xdr:row>109</xdr:row>
      <xdr:rowOff>424656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B67CBCA5-1EBF-35D5-03C3-C0269BD19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0875" y="122951875"/>
          <a:ext cx="2111375" cy="1583531"/>
        </a:xfrm>
        <a:prstGeom prst="rect">
          <a:avLst/>
        </a:prstGeom>
      </xdr:spPr>
    </xdr:pic>
    <xdr:clientData/>
  </xdr:twoCellAnchor>
  <xdr:twoCellAnchor editAs="oneCell">
    <xdr:from>
      <xdr:col>14</xdr:col>
      <xdr:colOff>261125</xdr:colOff>
      <xdr:row>108</xdr:row>
      <xdr:rowOff>71205</xdr:rowOff>
    </xdr:from>
    <xdr:to>
      <xdr:col>18</xdr:col>
      <xdr:colOff>31750</xdr:colOff>
      <xdr:row>109</xdr:row>
      <xdr:rowOff>478611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702B2E5D-C97E-EF6F-96BE-22CB6463C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7625" y="122959580"/>
          <a:ext cx="2183625" cy="1637719"/>
        </a:xfrm>
        <a:prstGeom prst="rect">
          <a:avLst/>
        </a:prstGeom>
      </xdr:spPr>
    </xdr:pic>
    <xdr:clientData/>
  </xdr:twoCellAnchor>
  <xdr:twoCellAnchor editAs="oneCell">
    <xdr:from>
      <xdr:col>11</xdr:col>
      <xdr:colOff>900075</xdr:colOff>
      <xdr:row>108</xdr:row>
      <xdr:rowOff>31750</xdr:rowOff>
    </xdr:from>
    <xdr:to>
      <xdr:col>13</xdr:col>
      <xdr:colOff>491</xdr:colOff>
      <xdr:row>109</xdr:row>
      <xdr:rowOff>412750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10E92783-5EC6-7D5A-B160-4D0AE6957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0575" y="122920125"/>
          <a:ext cx="2137833" cy="160337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952500</xdr:colOff>
      <xdr:row>108</xdr:row>
      <xdr:rowOff>1231900</xdr:rowOff>
    </xdr:from>
    <xdr:to>
      <xdr:col>12</xdr:col>
      <xdr:colOff>1989666</xdr:colOff>
      <xdr:row>110</xdr:row>
      <xdr:rowOff>276662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BAF3CD47-0161-6CDC-E22E-1E5F2DBF6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1100" y="124694950"/>
          <a:ext cx="2027766" cy="1521262"/>
        </a:xfrm>
        <a:prstGeom prst="rect">
          <a:avLst/>
        </a:prstGeom>
      </xdr:spPr>
    </xdr:pic>
    <xdr:clientData/>
  </xdr:twoCellAnchor>
  <xdr:twoCellAnchor editAs="oneCell">
    <xdr:from>
      <xdr:col>13</xdr:col>
      <xdr:colOff>1652832</xdr:colOff>
      <xdr:row>109</xdr:row>
      <xdr:rowOff>76199</xdr:rowOff>
    </xdr:from>
    <xdr:to>
      <xdr:col>17</xdr:col>
      <xdr:colOff>211665</xdr:colOff>
      <xdr:row>110</xdr:row>
      <xdr:rowOff>227776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B4EDBBCE-1DE2-DB56-1554-67FB52A6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59432" y="124777499"/>
          <a:ext cx="2159283" cy="1389827"/>
        </a:xfrm>
        <a:prstGeom prst="rect">
          <a:avLst/>
        </a:prstGeom>
      </xdr:spPr>
    </xdr:pic>
    <xdr:clientData/>
  </xdr:twoCellAnchor>
  <xdr:twoCellAnchor editAs="oneCell">
    <xdr:from>
      <xdr:col>12</xdr:col>
      <xdr:colOff>2012386</xdr:colOff>
      <xdr:row>109</xdr:row>
      <xdr:rowOff>192051</xdr:rowOff>
    </xdr:from>
    <xdr:to>
      <xdr:col>13</xdr:col>
      <xdr:colOff>1733551</xdr:colOff>
      <xdr:row>110</xdr:row>
      <xdr:rowOff>316063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7C6B3C87-54CF-6BEE-01DD-6F96AAEFE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1586" y="124893351"/>
          <a:ext cx="1778565" cy="1362262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857250</xdr:colOff>
      <xdr:row>110</xdr:row>
      <xdr:rowOff>76201</xdr:rowOff>
    </xdr:from>
    <xdr:to>
      <xdr:col>13</xdr:col>
      <xdr:colOff>57150</xdr:colOff>
      <xdr:row>111</xdr:row>
      <xdr:rowOff>114301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1A9F1345-E3AC-D3CC-78BF-9DD855B29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126015751"/>
          <a:ext cx="2247900" cy="1276350"/>
        </a:xfrm>
        <a:prstGeom prst="rect">
          <a:avLst/>
        </a:prstGeom>
      </xdr:spPr>
    </xdr:pic>
    <xdr:clientData/>
  </xdr:twoCellAnchor>
  <xdr:twoCellAnchor editAs="oneCell">
    <xdr:from>
      <xdr:col>12</xdr:col>
      <xdr:colOff>2014500</xdr:colOff>
      <xdr:row>110</xdr:row>
      <xdr:rowOff>71400</xdr:rowOff>
    </xdr:from>
    <xdr:to>
      <xdr:col>14</xdr:col>
      <xdr:colOff>19050</xdr:colOff>
      <xdr:row>111</xdr:row>
      <xdr:rowOff>114300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F71505E1-5D9F-3FD6-4723-2F8E89905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3700" y="126010950"/>
          <a:ext cx="1833600" cy="128115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110</xdr:row>
      <xdr:rowOff>114300</xdr:rowOff>
    </xdr:from>
    <xdr:to>
      <xdr:col>17</xdr:col>
      <xdr:colOff>342900</xdr:colOff>
      <xdr:row>111</xdr:row>
      <xdr:rowOff>133350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8796A982-7CD9-87F7-3339-FFFB8BB68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7300" y="126053850"/>
          <a:ext cx="2152650" cy="1257300"/>
        </a:xfrm>
        <a:prstGeom prst="rect">
          <a:avLst/>
        </a:prstGeom>
      </xdr:spPr>
    </xdr:pic>
    <xdr:clientData/>
  </xdr:twoCellAnchor>
  <xdr:twoCellAnchor editAs="oneCell">
    <xdr:from>
      <xdr:col>14</xdr:col>
      <xdr:colOff>294821</xdr:colOff>
      <xdr:row>111</xdr:row>
      <xdr:rowOff>68036</xdr:rowOff>
    </xdr:from>
    <xdr:to>
      <xdr:col>17</xdr:col>
      <xdr:colOff>351518</xdr:colOff>
      <xdr:row>112</xdr:row>
      <xdr:rowOff>45357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11F6E4AF-B0BA-6B98-FFAC-6EB8754A1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4107" y="126489732"/>
          <a:ext cx="1893661" cy="1201964"/>
        </a:xfrm>
        <a:prstGeom prst="rect">
          <a:avLst/>
        </a:prstGeom>
      </xdr:spPr>
    </xdr:pic>
    <xdr:clientData/>
  </xdr:twoCellAnchor>
  <xdr:twoCellAnchor editAs="oneCell">
    <xdr:from>
      <xdr:col>12</xdr:col>
      <xdr:colOff>2020983</xdr:colOff>
      <xdr:row>111</xdr:row>
      <xdr:rowOff>81964</xdr:rowOff>
    </xdr:from>
    <xdr:to>
      <xdr:col>14</xdr:col>
      <xdr:colOff>306160</xdr:colOff>
      <xdr:row>112</xdr:row>
      <xdr:rowOff>34018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1618A05-FCB0-6E3D-9638-3322B9820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18929" y="126503660"/>
          <a:ext cx="2106517" cy="1176697"/>
        </a:xfrm>
        <a:prstGeom prst="rect">
          <a:avLst/>
        </a:prstGeom>
      </xdr:spPr>
    </xdr:pic>
    <xdr:clientData/>
  </xdr:twoCellAnchor>
  <xdr:twoCellAnchor editAs="oneCell">
    <xdr:from>
      <xdr:col>11</xdr:col>
      <xdr:colOff>878304</xdr:colOff>
      <xdr:row>110</xdr:row>
      <xdr:rowOff>1184463</xdr:rowOff>
    </xdr:from>
    <xdr:to>
      <xdr:col>13</xdr:col>
      <xdr:colOff>45357</xdr:colOff>
      <xdr:row>112</xdr:row>
      <xdr:rowOff>45357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8151D58-309E-A670-7EC8-5B53CD8FB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9733" y="126381517"/>
          <a:ext cx="2205981" cy="1310179"/>
        </a:xfrm>
        <a:prstGeom prst="rect">
          <a:avLst/>
        </a:prstGeom>
      </xdr:spPr>
    </xdr:pic>
    <xdr:clientData/>
  </xdr:twoCellAnchor>
  <xdr:twoCellAnchor editAs="oneCell">
    <xdr:from>
      <xdr:col>14</xdr:col>
      <xdr:colOff>317499</xdr:colOff>
      <xdr:row>112</xdr:row>
      <xdr:rowOff>1</xdr:rowOff>
    </xdr:from>
    <xdr:to>
      <xdr:col>17</xdr:col>
      <xdr:colOff>340179</xdr:colOff>
      <xdr:row>113</xdr:row>
      <xdr:rowOff>79376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377547FF-4D56-584E-32A9-799A69E1E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6785" y="127646340"/>
          <a:ext cx="1859644" cy="1304018"/>
        </a:xfrm>
        <a:prstGeom prst="rect">
          <a:avLst/>
        </a:prstGeom>
      </xdr:spPr>
    </xdr:pic>
    <xdr:clientData/>
  </xdr:twoCellAnchor>
  <xdr:twoCellAnchor editAs="oneCell">
    <xdr:from>
      <xdr:col>12</xdr:col>
      <xdr:colOff>2032321</xdr:colOff>
      <xdr:row>112</xdr:row>
      <xdr:rowOff>13929</xdr:rowOff>
    </xdr:from>
    <xdr:to>
      <xdr:col>14</xdr:col>
      <xdr:colOff>385535</xdr:colOff>
      <xdr:row>113</xdr:row>
      <xdr:rowOff>79375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FD38F0DB-BE8F-4EBF-252F-4319B77B3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267" y="127660268"/>
          <a:ext cx="2174554" cy="1290089"/>
        </a:xfrm>
        <a:prstGeom prst="rect">
          <a:avLst/>
        </a:prstGeom>
      </xdr:spPr>
    </xdr:pic>
    <xdr:clientData/>
  </xdr:twoCellAnchor>
  <xdr:twoCellAnchor editAs="oneCell">
    <xdr:from>
      <xdr:col>11</xdr:col>
      <xdr:colOff>878303</xdr:colOff>
      <xdr:row>112</xdr:row>
      <xdr:rowOff>5180</xdr:rowOff>
    </xdr:from>
    <xdr:to>
      <xdr:col>13</xdr:col>
      <xdr:colOff>34018</xdr:colOff>
      <xdr:row>113</xdr:row>
      <xdr:rowOff>45357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7465AD2C-33E2-8386-9485-EA45F213E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9732" y="127651519"/>
          <a:ext cx="2194643" cy="1264820"/>
        </a:xfrm>
        <a:prstGeom prst="rect">
          <a:avLst/>
        </a:prstGeom>
      </xdr:spPr>
    </xdr:pic>
    <xdr:clientData/>
  </xdr:twoCellAnchor>
  <xdr:twoCellAnchor editAs="oneCell">
    <xdr:from>
      <xdr:col>11</xdr:col>
      <xdr:colOff>895350</xdr:colOff>
      <xdr:row>113</xdr:row>
      <xdr:rowOff>38100</xdr:rowOff>
    </xdr:from>
    <xdr:to>
      <xdr:col>13</xdr:col>
      <xdr:colOff>39849</xdr:colOff>
      <xdr:row>113</xdr:row>
      <xdr:rowOff>1219200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239F39FB-B2F4-2C30-55F1-46493500A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3950" y="129692400"/>
          <a:ext cx="2192499" cy="1181100"/>
        </a:xfrm>
        <a:prstGeom prst="rect">
          <a:avLst/>
        </a:prstGeom>
      </xdr:spPr>
    </xdr:pic>
    <xdr:clientData/>
  </xdr:twoCellAnchor>
  <xdr:twoCellAnchor editAs="oneCell">
    <xdr:from>
      <xdr:col>14</xdr:col>
      <xdr:colOff>359550</xdr:colOff>
      <xdr:row>113</xdr:row>
      <xdr:rowOff>16651</xdr:rowOff>
    </xdr:from>
    <xdr:to>
      <xdr:col>17</xdr:col>
      <xdr:colOff>285750</xdr:colOff>
      <xdr:row>114</xdr:row>
      <xdr:rowOff>76201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A337BB3C-59DC-FC93-4F03-AB64233FE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37800" y="129670951"/>
          <a:ext cx="1755000" cy="1297800"/>
        </a:xfrm>
        <a:prstGeom prst="rect">
          <a:avLst/>
        </a:prstGeom>
      </xdr:spPr>
    </xdr:pic>
    <xdr:clientData/>
  </xdr:twoCellAnchor>
  <xdr:twoCellAnchor editAs="oneCell">
    <xdr:from>
      <xdr:col>17</xdr:col>
      <xdr:colOff>261900</xdr:colOff>
      <xdr:row>113</xdr:row>
      <xdr:rowOff>52350</xdr:rowOff>
    </xdr:from>
    <xdr:to>
      <xdr:col>20</xdr:col>
      <xdr:colOff>114300</xdr:colOff>
      <xdr:row>114</xdr:row>
      <xdr:rowOff>84950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C22060A8-DF98-0EA2-748B-26D807A13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8950" y="129706650"/>
          <a:ext cx="1681200" cy="1270850"/>
        </a:xfrm>
        <a:prstGeom prst="rect">
          <a:avLst/>
        </a:prstGeom>
      </xdr:spPr>
    </xdr:pic>
    <xdr:clientData/>
  </xdr:twoCellAnchor>
  <xdr:twoCellAnchor editAs="oneCell">
    <xdr:from>
      <xdr:col>13</xdr:col>
      <xdr:colOff>11850</xdr:colOff>
      <xdr:row>113</xdr:row>
      <xdr:rowOff>0</xdr:rowOff>
    </xdr:from>
    <xdr:to>
      <xdr:col>14</xdr:col>
      <xdr:colOff>447194</xdr:colOff>
      <xdr:row>114</xdr:row>
      <xdr:rowOff>76200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5BC3C1A-A678-E595-8658-9DC52A194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420" b="18000"/>
        <a:stretch/>
      </xdr:blipFill>
      <xdr:spPr>
        <a:xfrm>
          <a:off x="14718450" y="129654300"/>
          <a:ext cx="2206994" cy="13144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114</xdr:row>
      <xdr:rowOff>1</xdr:rowOff>
    </xdr:from>
    <xdr:to>
      <xdr:col>13</xdr:col>
      <xdr:colOff>31750</xdr:colOff>
      <xdr:row>115</xdr:row>
      <xdr:rowOff>15876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78F24891-07FE-715E-4E39-0B955EECE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4750" y="130222626"/>
          <a:ext cx="2095500" cy="1238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114</xdr:row>
      <xdr:rowOff>1196730</xdr:rowOff>
    </xdr:from>
    <xdr:to>
      <xdr:col>13</xdr:col>
      <xdr:colOff>24423</xdr:colOff>
      <xdr:row>116</xdr:row>
      <xdr:rowOff>12212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7C4287BA-E15E-619E-9923-26B0D60A9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0096" y="131652595"/>
          <a:ext cx="2075962" cy="1282213"/>
        </a:xfrm>
        <a:prstGeom prst="rect">
          <a:avLst/>
        </a:prstGeom>
      </xdr:spPr>
    </xdr:pic>
    <xdr:clientData/>
  </xdr:twoCellAnchor>
  <xdr:twoCellAnchor editAs="oneCell">
    <xdr:from>
      <xdr:col>13</xdr:col>
      <xdr:colOff>15674</xdr:colOff>
      <xdr:row>114</xdr:row>
      <xdr:rowOff>1212404</xdr:rowOff>
    </xdr:from>
    <xdr:to>
      <xdr:col>14</xdr:col>
      <xdr:colOff>12211</xdr:colOff>
      <xdr:row>116</xdr:row>
      <xdr:rowOff>4833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94EF40BB-3AA4-D801-9121-7E0B40D0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7309" y="131668269"/>
          <a:ext cx="1767210" cy="1252139"/>
        </a:xfrm>
        <a:prstGeom prst="rect">
          <a:avLst/>
        </a:prstGeom>
      </xdr:spPr>
    </xdr:pic>
    <xdr:clientData/>
  </xdr:twoCellAnchor>
  <xdr:twoCellAnchor editAs="oneCell">
    <xdr:from>
      <xdr:col>11</xdr:col>
      <xdr:colOff>964407</xdr:colOff>
      <xdr:row>116</xdr:row>
      <xdr:rowOff>11906</xdr:rowOff>
    </xdr:from>
    <xdr:to>
      <xdr:col>13</xdr:col>
      <xdr:colOff>11906</xdr:colOff>
      <xdr:row>117</xdr:row>
      <xdr:rowOff>23812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C848F9E5-AD58-049E-1EBD-14E84E34C7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20" r="6556" b="14420"/>
        <a:stretch/>
      </xdr:blipFill>
      <xdr:spPr>
        <a:xfrm>
          <a:off x="12584907" y="132695156"/>
          <a:ext cx="2083593" cy="1238250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</xdr:colOff>
      <xdr:row>115</xdr:row>
      <xdr:rowOff>1202532</xdr:rowOff>
    </xdr:from>
    <xdr:to>
      <xdr:col>14</xdr:col>
      <xdr:colOff>24791</xdr:colOff>
      <xdr:row>117</xdr:row>
      <xdr:rowOff>35718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B85B7F3-49FD-1CF6-9285-8C5CFBD965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6" t="22753" r="-306" b="10049"/>
        <a:stretch/>
      </xdr:blipFill>
      <xdr:spPr>
        <a:xfrm>
          <a:off x="14680406" y="132659438"/>
          <a:ext cx="1775010" cy="1285874"/>
        </a:xfrm>
        <a:prstGeom prst="rect">
          <a:avLst/>
        </a:prstGeom>
      </xdr:spPr>
    </xdr:pic>
    <xdr:clientData/>
  </xdr:twoCellAnchor>
  <xdr:twoCellAnchor editAs="oneCell">
    <xdr:from>
      <xdr:col>13</xdr:col>
      <xdr:colOff>40035</xdr:colOff>
      <xdr:row>116</xdr:row>
      <xdr:rowOff>1197429</xdr:rowOff>
    </xdr:from>
    <xdr:to>
      <xdr:col>14</xdr:col>
      <xdr:colOff>122465</xdr:colOff>
      <xdr:row>118</xdr:row>
      <xdr:rowOff>54429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41F4EC30-676A-822D-DA9A-46F2B2AD7B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81" t="8404" r="-1575" b="6862"/>
        <a:stretch/>
      </xdr:blipFill>
      <xdr:spPr>
        <a:xfrm>
          <a:off x="14681321" y="133744608"/>
          <a:ext cx="1851358" cy="1306285"/>
        </a:xfrm>
        <a:prstGeom prst="rect">
          <a:avLst/>
        </a:prstGeom>
      </xdr:spPr>
    </xdr:pic>
    <xdr:clientData/>
  </xdr:twoCellAnchor>
  <xdr:twoCellAnchor editAs="oneCell">
    <xdr:from>
      <xdr:col>12</xdr:col>
      <xdr:colOff>27533</xdr:colOff>
      <xdr:row>117</xdr:row>
      <xdr:rowOff>1</xdr:rowOff>
    </xdr:from>
    <xdr:to>
      <xdr:col>13</xdr:col>
      <xdr:colOff>88549</xdr:colOff>
      <xdr:row>118</xdr:row>
      <xdr:rowOff>68036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85C20CAA-1EF3-21AC-61F8-F089DC6C03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34" b="3600"/>
        <a:stretch/>
      </xdr:blipFill>
      <xdr:spPr>
        <a:xfrm>
          <a:off x="12614140" y="133771822"/>
          <a:ext cx="2115695" cy="1292678"/>
        </a:xfrm>
        <a:prstGeom prst="rect">
          <a:avLst/>
        </a:prstGeom>
      </xdr:spPr>
    </xdr:pic>
    <xdr:clientData/>
  </xdr:twoCellAnchor>
  <xdr:twoCellAnchor editAs="oneCell">
    <xdr:from>
      <xdr:col>12</xdr:col>
      <xdr:colOff>29764</xdr:colOff>
      <xdr:row>118</xdr:row>
      <xdr:rowOff>0</xdr:rowOff>
    </xdr:from>
    <xdr:to>
      <xdr:col>13</xdr:col>
      <xdr:colOff>1416</xdr:colOff>
      <xdr:row>119</xdr:row>
      <xdr:rowOff>3190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D389233-3254-4E49-546B-A59D54E5C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0702" y="135423672"/>
          <a:ext cx="2024063" cy="1227833"/>
        </a:xfrm>
        <a:prstGeom prst="rect">
          <a:avLst/>
        </a:prstGeom>
      </xdr:spPr>
    </xdr:pic>
    <xdr:clientData/>
  </xdr:twoCellAnchor>
  <xdr:twoCellAnchor editAs="oneCell">
    <xdr:from>
      <xdr:col>12</xdr:col>
      <xdr:colOff>2043907</xdr:colOff>
      <xdr:row>118</xdr:row>
      <xdr:rowOff>9922</xdr:rowOff>
    </xdr:from>
    <xdr:to>
      <xdr:col>14</xdr:col>
      <xdr:colOff>69453</xdr:colOff>
      <xdr:row>119</xdr:row>
      <xdr:rowOff>29766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A05B757-2AE8-FE1F-D241-040774389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4845" y="135433594"/>
          <a:ext cx="1855389" cy="1250156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118</xdr:row>
      <xdr:rowOff>1190625</xdr:rowOff>
    </xdr:from>
    <xdr:to>
      <xdr:col>13</xdr:col>
      <xdr:colOff>3224</xdr:colOff>
      <xdr:row>120</xdr:row>
      <xdr:rowOff>85724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669049DC-3968-C2F6-FAAB-465AE703AE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32" r="4780" b="9151"/>
        <a:stretch/>
      </xdr:blipFill>
      <xdr:spPr>
        <a:xfrm>
          <a:off x="12611100" y="136369425"/>
          <a:ext cx="2036585" cy="1352549"/>
        </a:xfrm>
        <a:prstGeom prst="rect">
          <a:avLst/>
        </a:prstGeom>
      </xdr:spPr>
    </xdr:pic>
    <xdr:clientData/>
  </xdr:twoCellAnchor>
  <xdr:twoCellAnchor editAs="oneCell">
    <xdr:from>
      <xdr:col>11</xdr:col>
      <xdr:colOff>975177</xdr:colOff>
      <xdr:row>120</xdr:row>
      <xdr:rowOff>34018</xdr:rowOff>
    </xdr:from>
    <xdr:to>
      <xdr:col>13</xdr:col>
      <xdr:colOff>0</xdr:colOff>
      <xdr:row>121</xdr:row>
      <xdr:rowOff>1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4D31AF87-15A5-CBF6-F112-2535615BDF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95" t="19257"/>
        <a:stretch/>
      </xdr:blipFill>
      <xdr:spPr>
        <a:xfrm>
          <a:off x="12586606" y="137477500"/>
          <a:ext cx="2063751" cy="1190626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0.10332</cdr:x>
      <cdr:y>0.82902</cdr:y>
    </cdr:from>
    <cdr:to>
      <cdr:x>0.12422</cdr:x>
      <cdr:y>0.97152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59B6879-E92A-4D90-AEED-C614611E9290}"/>
            </a:ext>
          </a:extLst>
        </cdr:cNvPr>
        <cdr:cNvSpPr txBox="1"/>
      </cdr:nvSpPr>
      <cdr:spPr>
        <a:xfrm xmlns:a="http://schemas.openxmlformats.org/drawingml/2006/main" rot="16200000">
          <a:off x="1005540" y="5459630"/>
          <a:ext cx="885239" cy="2660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>
              <a:solidFill>
                <a:schemeClr val="accent5">
                  <a:lumMod val="75000"/>
                </a:schemeClr>
              </a:solidFill>
              <a:latin typeface="+mn-lt"/>
            </a:rPr>
            <a:t>12/23/21 10:16</a:t>
          </a:r>
        </a:p>
      </cdr:txBody>
    </cdr:sp>
  </cdr:relSizeAnchor>
  <cdr:relSizeAnchor xmlns:cdr="http://schemas.openxmlformats.org/drawingml/2006/chartDrawing">
    <cdr:from>
      <cdr:x>0.10935</cdr:x>
      <cdr:y>0.82797</cdr:y>
    </cdr:from>
    <cdr:to>
      <cdr:x>0.13026</cdr:x>
      <cdr:y>0.97285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7808A5EB-9869-4755-A3B7-17F50B5D8CD2}"/>
            </a:ext>
          </a:extLst>
        </cdr:cNvPr>
        <cdr:cNvSpPr txBox="1"/>
      </cdr:nvSpPr>
      <cdr:spPr>
        <a:xfrm xmlns:a="http://schemas.openxmlformats.org/drawingml/2006/main" rot="16200000">
          <a:off x="1074967" y="5460423"/>
          <a:ext cx="900025" cy="2661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accent5">
                  <a:lumMod val="75000"/>
                </a:schemeClr>
              </a:solidFill>
              <a:latin typeface="+mn-lt"/>
            </a:rPr>
            <a:t>12/23/21 10:18</a:t>
          </a:r>
        </a:p>
      </cdr:txBody>
    </cdr:sp>
  </cdr:relSizeAnchor>
  <cdr:relSizeAnchor xmlns:cdr="http://schemas.openxmlformats.org/drawingml/2006/chartDrawing">
    <cdr:from>
      <cdr:x>0.17538</cdr:x>
      <cdr:y>0.79844</cdr:y>
    </cdr:from>
    <cdr:to>
      <cdr:x>0.19629</cdr:x>
      <cdr:y>0.9622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7808A5EB-9869-4755-A3B7-17F50B5D8CD2}"/>
            </a:ext>
          </a:extLst>
        </cdr:cNvPr>
        <cdr:cNvSpPr txBox="1"/>
      </cdr:nvSpPr>
      <cdr:spPr>
        <a:xfrm xmlns:a="http://schemas.openxmlformats.org/drawingml/2006/main" rot="16200000">
          <a:off x="2046478" y="5327237"/>
          <a:ext cx="1017736" cy="287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accent5">
                  <a:lumMod val="75000"/>
                </a:schemeClr>
              </a:solidFill>
              <a:latin typeface="+mn-lt"/>
            </a:rPr>
            <a:t>1/18/22 10:06</a:t>
          </a:r>
        </a:p>
      </cdr:txBody>
    </cdr:sp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AC55FF1-086F-459A-87FE-20B07472AD4C}" name="Table1" displayName="Table1" ref="A3:N121" totalsRowShown="0" headerRowDxfId="20" dataDxfId="19">
  <autoFilter ref="A3:N121" xr:uid="{FB2A5E02-96E8-472B-B468-357A74F51394}"/>
  <tableColumns count="14">
    <tableColumn id="1" xr3:uid="{49CDD496-99CE-4B4F-B06A-BC4EC7DBB5BB}" name="Date" dataDxfId="18"/>
    <tableColumn id="2" xr3:uid="{4D3CD60B-39B8-4C77-88D0-8D75AED1ACDE}" name="Timea" dataDxfId="17"/>
    <tableColumn id="9" xr3:uid="{021A28E9-6123-4043-BF6E-80EBBE3EFF2B}" name="Reference Point for DTW Measurement" dataDxfId="16"/>
    <tableColumn id="11" xr3:uid="{8BA0FC23-3A1C-424D-94D8-A41E880D84B3}" name="Surveyed Elevation (ft msl)b" dataDxfId="15"/>
    <tableColumn id="12" xr3:uid="{6AEB8FE0-8BEA-47E6-9541-5688B46BDE66}" name="Difference between Survey Pointse (ft)" dataDxfId="14">
      <calculatedColumnFormula>$I$18-$I$17</calculatedColumnFormula>
    </tableColumn>
    <tableColumn id="3" xr3:uid="{C31A0B47-DA57-4AB5-A714-F8E462AA4911}" name="DTW WLM (ft bgs)" dataDxfId="13"/>
    <tableColumn id="10" xr3:uid="{460FB4C2-BB34-4EAD-8131-DE9D59E76176}" name="WLM Serial Number" dataDxfId="12"/>
    <tableColumn id="7" xr3:uid="{A0C20AF9-696E-405F-A941-833B359298CF}" name="Correction Factor WLMc (ft)" dataDxfId="11"/>
    <tableColumn id="8" xr3:uid="{7799A91E-1E87-4C48-83ED-AB5623C94A58}" name="Corrected DTW WLM (ft bgs)" dataDxfId="10">
      <calculatedColumnFormula>Table1[[#This Row],[DTW WLM (ft bgs)]]+Table1[[#This Row],[Correction Factor WLMc (ft)]]</calculatedColumnFormula>
    </tableColumn>
    <tableColumn id="13" xr3:uid="{73C3F83C-96B9-4676-8788-8D5C293922D5}" name="Groundwater Elevation (ft msl)" dataDxfId="9">
      <calculatedColumnFormula>Table1[[#This Row],[Surveyed Elevation (ft msl)b]]-Table1[[#This Row],[Corrected DTW WLM (ft bgs)]]+Table1[[#This Row],[Difference between Survey Pointse (ft)]]</calculatedColumnFormula>
    </tableColumn>
    <tableColumn id="5" xr3:uid="{7E53272D-FE62-4C6F-97FD-110D0C489D86}" name=" DTW OW (ft bgs)" dataDxfId="8"/>
    <tableColumn id="6" xr3:uid="{44E2AD7D-8D6E-486E-83F6-9A738AE71EED}" name="Product Detected with OW inside shaft manhole?" dataDxfId="7"/>
    <tableColumn id="4" xr3:uid="{155DCE00-44F5-45C6-97DF-059307DEA3D7}" name="Picture from Video Monitor at Pump Intake " dataDxfId="6"/>
    <tableColumn id="14" xr3:uid="{C96F2A0D-6F21-41A9-AA48-730DFFA19AA8}" name="Column1" dataDxfId="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42B45AD-1E7D-4E77-8028-1657C1BA92E5}" name="Table2" displayName="Table2" ref="A132:E134" totalsRowShown="0">
  <autoFilter ref="A132:E134" xr:uid="{8DB7067E-A084-49B2-BEAC-1AA1F6A39E54}"/>
  <tableColumns count="5">
    <tableColumn id="1" xr3:uid="{40FA2ABF-F18E-4ECE-8C4C-90228C758360}" name="Date" dataDxfId="4"/>
    <tableColumn id="2" xr3:uid="{07C86910-52AE-447A-A1C8-2FA0BFDFE0CB}" name="Time" dataDxfId="3"/>
    <tableColumn id="3" xr3:uid="{B299C102-BA0A-4F46-BAE6-86A09FF42027}" name="Reference" dataDxfId="2"/>
    <tableColumn id="4" xr3:uid="{1CF5A972-299D-46AA-8235-F106340D0AF3}" name="Corrected WLM depth" dataDxfId="1"/>
    <tableColumn id="5" xr3:uid="{5EBBA613-F147-4B4F-ABAC-2A948F2B3C83}" name="Difference between points" dataDxfId="0">
      <calculatedColumnFormula>D133-D134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4CD90-ADBF-46A2-8EE5-EC2288517AB0}">
  <dimension ref="A1:S147"/>
  <sheetViews>
    <sheetView tabSelected="1" topLeftCell="K1" zoomScale="84" zoomScaleNormal="84" workbookViewId="0">
      <selection activeCell="AD13" sqref="AD13"/>
    </sheetView>
  </sheetViews>
  <sheetFormatPr defaultRowHeight="15" x14ac:dyDescent="0.25"/>
  <cols>
    <col min="1" max="1" width="13.28515625" style="1" customWidth="1"/>
    <col min="2" max="2" width="14.5703125" style="2" customWidth="1"/>
    <col min="3" max="3" width="20" style="2" bestFit="1" customWidth="1"/>
    <col min="4" max="4" width="19.7109375" style="2" customWidth="1"/>
    <col min="5" max="5" width="13.85546875" style="3" customWidth="1"/>
    <col min="6" max="7" width="11.5703125" style="3" customWidth="1"/>
    <col min="8" max="8" width="16.5703125" style="3" customWidth="1"/>
    <col min="9" max="9" width="19.85546875" style="3" customWidth="1"/>
    <col min="10" max="10" width="21.7109375" style="3" customWidth="1"/>
    <col min="11" max="11" width="11.42578125" style="3" customWidth="1"/>
    <col min="12" max="12" width="14.7109375" customWidth="1"/>
    <col min="13" max="13" width="30.85546875" customWidth="1"/>
    <col min="14" max="14" width="26.5703125" customWidth="1"/>
  </cols>
  <sheetData>
    <row r="1" spans="1:19" ht="21" x14ac:dyDescent="0.35">
      <c r="A1" s="38" t="s">
        <v>5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</row>
    <row r="3" spans="1:19" ht="75" x14ac:dyDescent="0.25">
      <c r="A3" s="4" t="s">
        <v>0</v>
      </c>
      <c r="B3" s="5" t="s">
        <v>7</v>
      </c>
      <c r="C3" s="5" t="s">
        <v>6</v>
      </c>
      <c r="D3" s="5" t="s">
        <v>50</v>
      </c>
      <c r="E3" s="6" t="s">
        <v>49</v>
      </c>
      <c r="F3" s="6" t="s">
        <v>35</v>
      </c>
      <c r="G3" s="6" t="s">
        <v>60</v>
      </c>
      <c r="H3" s="6" t="s">
        <v>42</v>
      </c>
      <c r="I3" s="6" t="s">
        <v>36</v>
      </c>
      <c r="J3" s="6" t="s">
        <v>40</v>
      </c>
      <c r="K3" s="6" t="s">
        <v>37</v>
      </c>
      <c r="L3" s="7" t="s">
        <v>23</v>
      </c>
      <c r="M3" s="7" t="s">
        <v>22</v>
      </c>
      <c r="N3" s="8" t="s">
        <v>84</v>
      </c>
    </row>
    <row r="4" spans="1:19" ht="17.25" x14ac:dyDescent="0.25">
      <c r="A4" s="4" t="s">
        <v>43</v>
      </c>
      <c r="B4" s="14">
        <v>0.42777777777777781</v>
      </c>
      <c r="C4" s="13" t="s">
        <v>39</v>
      </c>
      <c r="D4" s="25">
        <v>105.6703</v>
      </c>
      <c r="E4" s="26">
        <f>Sheet1!D$129</f>
        <v>-0.1559999999999917</v>
      </c>
      <c r="F4" s="16">
        <f>87.32+Table1[[#This Row],[Difference between Survey Pointse (ft)]]</f>
        <v>87.164000000000001</v>
      </c>
      <c r="G4" s="16" t="s">
        <v>61</v>
      </c>
      <c r="H4" s="11">
        <v>-0.02</v>
      </c>
      <c r="I4" s="11">
        <f>Table1[[#This Row],[DTW WLM (ft bgs)]]+Table1[[#This Row],[Correction Factor WLMc (ft)]]</f>
        <v>87.144000000000005</v>
      </c>
      <c r="J4" s="11">
        <f>(Table1[[#This Row],[Surveyed Elevation (ft msl)b]]+Table1[[#This Row],[Difference between Survey Pointse (ft)]])-Table1[[#This Row],[Corrected DTW WLM (ft bgs)]]</f>
        <v>18.3703</v>
      </c>
      <c r="K4" s="11" t="s">
        <v>17</v>
      </c>
      <c r="L4" s="12" t="s">
        <v>14</v>
      </c>
      <c r="M4" s="8" t="s">
        <v>17</v>
      </c>
      <c r="N4" s="16"/>
      <c r="O4" s="30"/>
      <c r="P4" s="3"/>
      <c r="Q4" s="30"/>
    </row>
    <row r="5" spans="1:19" ht="17.25" x14ac:dyDescent="0.25">
      <c r="A5" s="4" t="s">
        <v>43</v>
      </c>
      <c r="B5" s="14">
        <v>0.4291666666666667</v>
      </c>
      <c r="C5" s="13" t="s">
        <v>39</v>
      </c>
      <c r="D5" s="25">
        <v>105.6703</v>
      </c>
      <c r="E5" s="26">
        <f>Sheet1!D$129</f>
        <v>-0.1559999999999917</v>
      </c>
      <c r="F5" s="16">
        <f>87.33+Table1[[#This Row],[Difference between Survey Pointse (ft)]]</f>
        <v>87.174000000000007</v>
      </c>
      <c r="G5" s="16" t="s">
        <v>61</v>
      </c>
      <c r="H5" s="11">
        <v>-0.02</v>
      </c>
      <c r="I5" s="11">
        <f>Table1[[#This Row],[DTW WLM (ft bgs)]]+Table1[[#This Row],[Correction Factor WLMc (ft)]]</f>
        <v>87.154000000000011</v>
      </c>
      <c r="J5" s="11">
        <f>(Table1[[#This Row],[Surveyed Elevation (ft msl)b]]+Table1[[#This Row],[Difference between Survey Pointse (ft)]])-Table1[[#This Row],[Corrected DTW WLM (ft bgs)]]</f>
        <v>18.360299999999995</v>
      </c>
      <c r="K5" s="11" t="s">
        <v>17</v>
      </c>
      <c r="L5" s="12" t="s">
        <v>14</v>
      </c>
      <c r="M5" s="8" t="s">
        <v>17</v>
      </c>
      <c r="N5" s="16"/>
    </row>
    <row r="6" spans="1:19" ht="17.25" x14ac:dyDescent="0.25">
      <c r="A6" s="4" t="s">
        <v>43</v>
      </c>
      <c r="B6" s="14">
        <v>0.42986111111111108</v>
      </c>
      <c r="C6" s="13" t="s">
        <v>39</v>
      </c>
      <c r="D6" s="25">
        <v>105.6703</v>
      </c>
      <c r="E6" s="26">
        <f>Sheet1!D$129</f>
        <v>-0.1559999999999917</v>
      </c>
      <c r="F6" s="16">
        <f>87.33+Table1[[#This Row],[Difference between Survey Pointse (ft)]]</f>
        <v>87.174000000000007</v>
      </c>
      <c r="G6" s="16" t="s">
        <v>61</v>
      </c>
      <c r="H6" s="11">
        <v>-0.02</v>
      </c>
      <c r="I6" s="11">
        <f>Table1[[#This Row],[DTW WLM (ft bgs)]]+Table1[[#This Row],[Correction Factor WLMc (ft)]]</f>
        <v>87.154000000000011</v>
      </c>
      <c r="J6" s="11">
        <f>(Table1[[#This Row],[Surveyed Elevation (ft msl)b]]+Table1[[#This Row],[Difference between Survey Pointse (ft)]])-Table1[[#This Row],[Corrected DTW WLM (ft bgs)]]</f>
        <v>18.360299999999995</v>
      </c>
      <c r="K6" s="11" t="s">
        <v>17</v>
      </c>
      <c r="L6" s="12" t="s">
        <v>14</v>
      </c>
      <c r="M6" s="8" t="s">
        <v>17</v>
      </c>
      <c r="N6" s="16"/>
      <c r="Q6" s="30"/>
    </row>
    <row r="7" spans="1:19" ht="17.25" x14ac:dyDescent="0.25">
      <c r="A7" s="4" t="s">
        <v>44</v>
      </c>
      <c r="B7" s="14">
        <v>0.42083333333333334</v>
      </c>
      <c r="C7" s="13" t="s">
        <v>39</v>
      </c>
      <c r="D7" s="25">
        <v>105.6703</v>
      </c>
      <c r="E7" s="26">
        <f>Sheet1!D$129</f>
        <v>-0.1559999999999917</v>
      </c>
      <c r="F7" s="16">
        <f>86.86+Table1[[#This Row],[Difference between Survey Pointse (ft)]]</f>
        <v>86.704000000000008</v>
      </c>
      <c r="G7" s="16" t="s">
        <v>61</v>
      </c>
      <c r="H7" s="11">
        <v>-0.02</v>
      </c>
      <c r="I7" s="11">
        <f>Table1[[#This Row],[DTW WLM (ft bgs)]]+Table1[[#This Row],[Correction Factor WLMc (ft)]]</f>
        <v>86.684000000000012</v>
      </c>
      <c r="J7" s="11">
        <f>(Table1[[#This Row],[Surveyed Elevation (ft msl)b]]+Table1[[#This Row],[Difference between Survey Pointse (ft)]])-Table1[[#This Row],[Corrected DTW WLM (ft bgs)]]</f>
        <v>18.830299999999994</v>
      </c>
      <c r="K7" s="11" t="s">
        <v>17</v>
      </c>
      <c r="L7" s="12" t="s">
        <v>14</v>
      </c>
      <c r="M7" s="8" t="s">
        <v>17</v>
      </c>
      <c r="N7" s="16"/>
    </row>
    <row r="8" spans="1:19" ht="17.25" x14ac:dyDescent="0.25">
      <c r="A8" s="4" t="s">
        <v>44</v>
      </c>
      <c r="B8" s="14">
        <v>0.42222222222222222</v>
      </c>
      <c r="C8" s="13" t="s">
        <v>39</v>
      </c>
      <c r="D8" s="25">
        <v>105.6703</v>
      </c>
      <c r="E8" s="26">
        <f>Sheet1!D$129</f>
        <v>-0.1559999999999917</v>
      </c>
      <c r="F8" s="16">
        <f>86.86+Table1[[#This Row],[Difference between Survey Pointse (ft)]]</f>
        <v>86.704000000000008</v>
      </c>
      <c r="G8" s="16" t="s">
        <v>61</v>
      </c>
      <c r="H8" s="11">
        <v>-0.02</v>
      </c>
      <c r="I8" s="11">
        <f>Table1[[#This Row],[DTW WLM (ft bgs)]]+Table1[[#This Row],[Correction Factor WLMc (ft)]]</f>
        <v>86.684000000000012</v>
      </c>
      <c r="J8" s="11">
        <f>(Table1[[#This Row],[Surveyed Elevation (ft msl)b]]+Table1[[#This Row],[Difference between Survey Pointse (ft)]])-Table1[[#This Row],[Corrected DTW WLM (ft bgs)]]</f>
        <v>18.830299999999994</v>
      </c>
      <c r="K8" s="11" t="s">
        <v>17</v>
      </c>
      <c r="L8" s="12" t="s">
        <v>14</v>
      </c>
      <c r="M8" s="8" t="s">
        <v>17</v>
      </c>
      <c r="N8" s="16"/>
    </row>
    <row r="9" spans="1:19" ht="57.6" customHeight="1" x14ac:dyDescent="0.25">
      <c r="A9" s="9">
        <v>44591</v>
      </c>
      <c r="B9" s="10">
        <v>0.74930555555555556</v>
      </c>
      <c r="C9" s="13" t="s">
        <v>38</v>
      </c>
      <c r="D9" s="26">
        <v>105.51430000000001</v>
      </c>
      <c r="E9" s="11">
        <v>0</v>
      </c>
      <c r="F9" s="11">
        <v>87.69</v>
      </c>
      <c r="G9" s="11" t="s">
        <v>61</v>
      </c>
      <c r="H9" s="11">
        <v>-0.02</v>
      </c>
      <c r="I9" s="11">
        <f>Table1[[#This Row],[DTW WLM (ft bgs)]]+Table1[[#This Row],[Correction Factor WLMc (ft)]]</f>
        <v>87.67</v>
      </c>
      <c r="J9" s="11">
        <f>Table1[[#This Row],[Surveyed Elevation (ft msl)b]]+Table1[[#This Row],[Difference between Survey Pointse (ft)]]-Table1[[#This Row],[Corrected DTW WLM (ft bgs)]]</f>
        <v>17.844300000000004</v>
      </c>
      <c r="K9" s="11">
        <v>87.73</v>
      </c>
      <c r="L9" s="12" t="s">
        <v>1</v>
      </c>
      <c r="M9" s="7" t="s">
        <v>4</v>
      </c>
      <c r="N9" s="16"/>
    </row>
    <row r="10" spans="1:19" ht="102" customHeight="1" x14ac:dyDescent="0.25">
      <c r="A10" s="9" t="s">
        <v>47</v>
      </c>
      <c r="B10" s="10">
        <v>0.43124999999999997</v>
      </c>
      <c r="C10" s="13" t="s">
        <v>29</v>
      </c>
      <c r="D10" s="28" t="s">
        <v>48</v>
      </c>
      <c r="E10" s="11">
        <v>0</v>
      </c>
      <c r="F10" s="11">
        <v>87.89</v>
      </c>
      <c r="G10" s="11" t="s">
        <v>61</v>
      </c>
      <c r="H10" s="11">
        <v>-0.02</v>
      </c>
      <c r="I10" s="11">
        <f>Table1[[#This Row],[DTW WLM (ft bgs)]]+Table1[[#This Row],[Correction Factor WLMc (ft)]]</f>
        <v>87.87</v>
      </c>
      <c r="J10" s="31" t="s">
        <v>48</v>
      </c>
      <c r="K10" s="11">
        <v>87.95</v>
      </c>
      <c r="L10" s="12" t="s">
        <v>1</v>
      </c>
      <c r="M10" s="8"/>
      <c r="N10" s="16"/>
    </row>
    <row r="11" spans="1:19" ht="102" customHeight="1" x14ac:dyDescent="0.25">
      <c r="A11" s="9">
        <v>44593</v>
      </c>
      <c r="B11" s="10">
        <v>0.38125000000000003</v>
      </c>
      <c r="C11" s="13" t="s">
        <v>38</v>
      </c>
      <c r="D11" s="26">
        <v>105.51430000000001</v>
      </c>
      <c r="E11" s="11">
        <v>0</v>
      </c>
      <c r="F11" s="11">
        <v>87.76</v>
      </c>
      <c r="G11" s="11" t="s">
        <v>61</v>
      </c>
      <c r="H11" s="11">
        <v>-0.02</v>
      </c>
      <c r="I11" s="11">
        <f>Table1[[#This Row],[DTW WLM (ft bgs)]]+Table1[[#This Row],[Correction Factor WLMc (ft)]]</f>
        <v>87.740000000000009</v>
      </c>
      <c r="J11" s="11">
        <f>Table1[[#This Row],[Surveyed Elevation (ft msl)b]]+Table1[[#This Row],[Difference between Survey Pointse (ft)]]-Table1[[#This Row],[Corrected DTW WLM (ft bgs)]]</f>
        <v>17.774299999999997</v>
      </c>
      <c r="K11" s="11">
        <v>87.8</v>
      </c>
      <c r="L11" s="12" t="s">
        <v>1</v>
      </c>
      <c r="M11" s="8"/>
      <c r="N11" s="16"/>
    </row>
    <row r="12" spans="1:19" ht="102" customHeight="1" x14ac:dyDescent="0.25">
      <c r="A12" s="9">
        <v>44594</v>
      </c>
      <c r="B12" s="10">
        <v>0.38055555555555554</v>
      </c>
      <c r="C12" s="13" t="s">
        <v>38</v>
      </c>
      <c r="D12" s="26">
        <v>105.51430000000001</v>
      </c>
      <c r="E12" s="11">
        <v>0</v>
      </c>
      <c r="F12" s="11">
        <v>87.81</v>
      </c>
      <c r="G12" s="11" t="s">
        <v>61</v>
      </c>
      <c r="H12" s="11">
        <v>-0.02</v>
      </c>
      <c r="I12" s="11">
        <f>Table1[[#This Row],[DTW WLM (ft bgs)]]+Table1[[#This Row],[Correction Factor WLMc (ft)]]</f>
        <v>87.79</v>
      </c>
      <c r="J12" s="11">
        <f>Table1[[#This Row],[Surveyed Elevation (ft msl)b]]+Table1[[#This Row],[Difference between Survey Pointse (ft)]]-Table1[[#This Row],[Corrected DTW WLM (ft bgs)]]</f>
        <v>17.724299999999999</v>
      </c>
      <c r="K12" s="11">
        <v>87.87</v>
      </c>
      <c r="L12" s="12" t="s">
        <v>1</v>
      </c>
      <c r="M12" s="8"/>
      <c r="N12" s="16"/>
    </row>
    <row r="13" spans="1:19" ht="102" customHeight="1" x14ac:dyDescent="0.25">
      <c r="A13" s="9">
        <v>44595</v>
      </c>
      <c r="B13" s="10">
        <v>0.3576388888888889</v>
      </c>
      <c r="C13" s="13" t="s">
        <v>38</v>
      </c>
      <c r="D13" s="26">
        <v>105.51430000000001</v>
      </c>
      <c r="E13" s="11">
        <v>0</v>
      </c>
      <c r="F13" s="11">
        <v>87.86</v>
      </c>
      <c r="G13" s="11" t="s">
        <v>61</v>
      </c>
      <c r="H13" s="11">
        <v>-0.02</v>
      </c>
      <c r="I13" s="11">
        <f>Table1[[#This Row],[DTW WLM (ft bgs)]]+Table1[[#This Row],[Correction Factor WLMc (ft)]]</f>
        <v>87.84</v>
      </c>
      <c r="J13" s="11">
        <f>Table1[[#This Row],[Surveyed Elevation (ft msl)b]]+Table1[[#This Row],[Difference between Survey Pointse (ft)]]-Table1[[#This Row],[Corrected DTW WLM (ft bgs)]]</f>
        <v>17.674300000000002</v>
      </c>
      <c r="K13" s="11">
        <v>87.92</v>
      </c>
      <c r="L13" s="12" t="s">
        <v>1</v>
      </c>
      <c r="M13" s="8"/>
      <c r="N13" s="16"/>
      <c r="S13" s="30"/>
    </row>
    <row r="14" spans="1:19" ht="101.25" customHeight="1" x14ac:dyDescent="0.25">
      <c r="A14" s="9">
        <v>44596</v>
      </c>
      <c r="B14" s="10">
        <v>0.35833333333333334</v>
      </c>
      <c r="C14" s="13" t="s">
        <v>38</v>
      </c>
      <c r="D14" s="26">
        <v>105.51430000000001</v>
      </c>
      <c r="E14" s="11">
        <v>0</v>
      </c>
      <c r="F14" s="11">
        <v>87.88</v>
      </c>
      <c r="G14" s="11" t="s">
        <v>61</v>
      </c>
      <c r="H14" s="11">
        <v>-0.02</v>
      </c>
      <c r="I14" s="11">
        <f>Table1[[#This Row],[DTW WLM (ft bgs)]]+Table1[[#This Row],[Correction Factor WLMc (ft)]]</f>
        <v>87.86</v>
      </c>
      <c r="J14" s="11">
        <f>Table1[[#This Row],[Surveyed Elevation (ft msl)b]]+Table1[[#This Row],[Difference between Survey Pointse (ft)]]-Table1[[#This Row],[Corrected DTW WLM (ft bgs)]]</f>
        <v>17.654300000000006</v>
      </c>
      <c r="K14" s="11">
        <v>87.92</v>
      </c>
      <c r="L14" s="12" t="s">
        <v>1</v>
      </c>
      <c r="M14" s="8"/>
      <c r="N14" s="16"/>
    </row>
    <row r="15" spans="1:19" ht="101.25" customHeight="1" x14ac:dyDescent="0.25">
      <c r="A15" s="9">
        <v>44597</v>
      </c>
      <c r="B15" s="10">
        <v>0.35833333333333334</v>
      </c>
      <c r="C15" s="13" t="s">
        <v>38</v>
      </c>
      <c r="D15" s="26">
        <v>105.51430000000001</v>
      </c>
      <c r="E15" s="11">
        <v>0</v>
      </c>
      <c r="F15" s="11">
        <v>87.88</v>
      </c>
      <c r="G15" s="11" t="s">
        <v>61</v>
      </c>
      <c r="H15" s="11">
        <v>-0.02</v>
      </c>
      <c r="I15" s="11">
        <f>Table1[[#This Row],[DTW WLM (ft bgs)]]+Table1[[#This Row],[Correction Factor WLMc (ft)]]</f>
        <v>87.86</v>
      </c>
      <c r="J15" s="11">
        <f>Table1[[#This Row],[Surveyed Elevation (ft msl)b]]+Table1[[#This Row],[Difference between Survey Pointse (ft)]]-Table1[[#This Row],[Corrected DTW WLM (ft bgs)]]</f>
        <v>17.654300000000006</v>
      </c>
      <c r="K15" s="11">
        <v>87.94</v>
      </c>
      <c r="L15" s="12" t="s">
        <v>1</v>
      </c>
      <c r="M15" s="8"/>
      <c r="N15" s="16"/>
    </row>
    <row r="16" spans="1:19" ht="101.25" customHeight="1" x14ac:dyDescent="0.25">
      <c r="A16" s="9">
        <v>44602</v>
      </c>
      <c r="B16" s="10">
        <v>0.36458333333333331</v>
      </c>
      <c r="C16" s="13" t="s">
        <v>38</v>
      </c>
      <c r="D16" s="26">
        <v>105.51430000000001</v>
      </c>
      <c r="E16" s="11">
        <v>0</v>
      </c>
      <c r="F16" s="11">
        <v>87.91</v>
      </c>
      <c r="G16" s="11" t="s">
        <v>61</v>
      </c>
      <c r="H16" s="11">
        <v>-0.02</v>
      </c>
      <c r="I16" s="11">
        <f>Table1[[#This Row],[DTW WLM (ft bgs)]]+Table1[[#This Row],[Correction Factor WLMc (ft)]]</f>
        <v>87.89</v>
      </c>
      <c r="J16" s="11">
        <f>Table1[[#This Row],[Surveyed Elevation (ft msl)b]]+Table1[[#This Row],[Difference between Survey Pointse (ft)]]-Table1[[#This Row],[Corrected DTW WLM (ft bgs)]]</f>
        <v>17.624300000000005</v>
      </c>
      <c r="K16" s="11">
        <v>87.97</v>
      </c>
      <c r="L16" s="12" t="s">
        <v>1</v>
      </c>
      <c r="M16" s="8"/>
      <c r="N16" s="16"/>
    </row>
    <row r="17" spans="1:14" ht="102" customHeight="1" x14ac:dyDescent="0.25">
      <c r="A17" s="9">
        <v>44609</v>
      </c>
      <c r="B17" s="10">
        <v>0.34375</v>
      </c>
      <c r="C17" s="13" t="s">
        <v>38</v>
      </c>
      <c r="D17" s="26">
        <v>105.51430000000001</v>
      </c>
      <c r="E17" s="11">
        <v>0</v>
      </c>
      <c r="F17" s="11">
        <v>87.9</v>
      </c>
      <c r="G17" s="11" t="s">
        <v>61</v>
      </c>
      <c r="H17" s="11">
        <v>-0.02</v>
      </c>
      <c r="I17" s="11">
        <f>Table1[[#This Row],[DTW WLM (ft bgs)]]+Table1[[#This Row],[Correction Factor WLMc (ft)]]</f>
        <v>87.88000000000001</v>
      </c>
      <c r="J17" s="11">
        <f>Table1[[#This Row],[Surveyed Elevation (ft msl)b]]+Table1[[#This Row],[Difference between Survey Pointse (ft)]]-Table1[[#This Row],[Corrected DTW WLM (ft bgs)]]</f>
        <v>17.634299999999996</v>
      </c>
      <c r="K17" s="11">
        <v>87.93</v>
      </c>
      <c r="L17" s="12" t="s">
        <v>1</v>
      </c>
      <c r="M17" s="8"/>
      <c r="N17" s="16"/>
    </row>
    <row r="18" spans="1:14" x14ac:dyDescent="0.25">
      <c r="A18" s="9">
        <v>44609</v>
      </c>
      <c r="B18" s="10">
        <v>0.34375</v>
      </c>
      <c r="C18" s="13" t="s">
        <v>39</v>
      </c>
      <c r="D18" s="26">
        <v>105.6703</v>
      </c>
      <c r="E18" s="26">
        <f>Sheet1!D$129</f>
        <v>-0.1559999999999917</v>
      </c>
      <c r="F18" s="11">
        <f>88.05+Table1[[#This Row],[Difference between Survey Pointse (ft)]]</f>
        <v>87.894000000000005</v>
      </c>
      <c r="G18" s="11" t="s">
        <v>61</v>
      </c>
      <c r="H18" s="11">
        <v>-0.02</v>
      </c>
      <c r="I18" s="11">
        <f>Table1[[#This Row],[DTW WLM (ft bgs)]]+Table1[[#This Row],[Correction Factor WLMc (ft)]]</f>
        <v>87.874000000000009</v>
      </c>
      <c r="J18" s="11">
        <f>Table1[[#This Row],[Surveyed Elevation (ft msl)b]]+Table1[[#This Row],[Difference between Survey Pointse (ft)]]-Table1[[#This Row],[Corrected DTW WLM (ft bgs)]]</f>
        <v>17.640299999999996</v>
      </c>
      <c r="K18" s="11">
        <f>88.08+Table1[[#This Row],[Difference between Survey Pointse (ft)]]</f>
        <v>87.924000000000007</v>
      </c>
      <c r="L18" s="12" t="s">
        <v>1</v>
      </c>
      <c r="M18" s="7" t="s">
        <v>53</v>
      </c>
      <c r="N18" s="16"/>
    </row>
    <row r="19" spans="1:14" ht="101.25" customHeight="1" x14ac:dyDescent="0.25">
      <c r="A19" s="9">
        <v>44614</v>
      </c>
      <c r="B19" s="10">
        <v>0.34930555555555554</v>
      </c>
      <c r="C19" s="13" t="s">
        <v>38</v>
      </c>
      <c r="D19" s="26">
        <v>105.51430000000001</v>
      </c>
      <c r="E19" s="11">
        <v>0</v>
      </c>
      <c r="F19" s="11">
        <v>87.96</v>
      </c>
      <c r="G19" s="11" t="s">
        <v>61</v>
      </c>
      <c r="H19" s="11">
        <v>-0.02</v>
      </c>
      <c r="I19" s="11">
        <f>Table1[[#This Row],[DTW WLM (ft bgs)]]+Table1[[#This Row],[Correction Factor WLMc (ft)]]</f>
        <v>87.94</v>
      </c>
      <c r="J19" s="11">
        <f>Table1[[#This Row],[Surveyed Elevation (ft msl)b]]+Table1[[#This Row],[Difference between Survey Pointse (ft)]]-Table1[[#This Row],[Corrected DTW WLM (ft bgs)]]</f>
        <v>17.574300000000008</v>
      </c>
      <c r="K19" s="11">
        <v>87.99</v>
      </c>
      <c r="L19" s="12" t="s">
        <v>1</v>
      </c>
      <c r="M19" s="7"/>
      <c r="N19" s="16"/>
    </row>
    <row r="20" spans="1:14" x14ac:dyDescent="0.25">
      <c r="A20" s="9">
        <v>44614</v>
      </c>
      <c r="B20" s="10">
        <v>0.34930555555555554</v>
      </c>
      <c r="C20" s="13" t="s">
        <v>39</v>
      </c>
      <c r="D20" s="26">
        <v>105.6703</v>
      </c>
      <c r="E20" s="26">
        <f>Sheet1!D$129</f>
        <v>-0.1559999999999917</v>
      </c>
      <c r="F20" s="11">
        <f>88.11+Table1[[#This Row],[Difference between Survey Pointse (ft)]]</f>
        <v>87.954000000000008</v>
      </c>
      <c r="G20" s="11" t="s">
        <v>61</v>
      </c>
      <c r="H20" s="11">
        <v>-0.02</v>
      </c>
      <c r="I20" s="11">
        <f>Table1[[#This Row],[DTW WLM (ft bgs)]]+Table1[[#This Row],[Correction Factor WLMc (ft)]]</f>
        <v>87.934000000000012</v>
      </c>
      <c r="J20" s="11">
        <f>Table1[[#This Row],[Surveyed Elevation (ft msl)b]]+Table1[[#This Row],[Difference between Survey Pointse (ft)]]-Table1[[#This Row],[Corrected DTW WLM (ft bgs)]]</f>
        <v>17.580299999999994</v>
      </c>
      <c r="K20" s="11">
        <f>88.14+Table1[[#This Row],[Difference between Survey Pointse (ft)]]</f>
        <v>87.984000000000009</v>
      </c>
      <c r="L20" s="12" t="s">
        <v>1</v>
      </c>
      <c r="M20" s="7" t="s">
        <v>53</v>
      </c>
      <c r="N20" s="16"/>
    </row>
    <row r="21" spans="1:14" x14ac:dyDescent="0.25">
      <c r="A21" s="9">
        <v>44618</v>
      </c>
      <c r="B21" s="10">
        <v>0.64583333333333337</v>
      </c>
      <c r="C21" s="13" t="s">
        <v>38</v>
      </c>
      <c r="D21" s="26">
        <v>105.51430000000001</v>
      </c>
      <c r="E21" s="11">
        <v>0</v>
      </c>
      <c r="F21" s="11">
        <v>87.95</v>
      </c>
      <c r="G21" s="11" t="s">
        <v>61</v>
      </c>
      <c r="H21" s="11">
        <v>-0.02</v>
      </c>
      <c r="I21" s="11">
        <f>Table1[[#This Row],[DTW WLM (ft bgs)]]+Table1[[#This Row],[Correction Factor WLMc (ft)]]</f>
        <v>87.93</v>
      </c>
      <c r="J21" s="11">
        <f>Table1[[#This Row],[Surveyed Elevation (ft msl)b]]+Table1[[#This Row],[Difference between Survey Pointse (ft)]]-Table1[[#This Row],[Corrected DTW WLM (ft bgs)]]</f>
        <v>17.584299999999999</v>
      </c>
      <c r="K21" s="11">
        <v>88</v>
      </c>
      <c r="L21" s="12" t="s">
        <v>1</v>
      </c>
      <c r="M21" s="7" t="s">
        <v>4</v>
      </c>
      <c r="N21" s="16"/>
    </row>
    <row r="22" spans="1:14" x14ac:dyDescent="0.25">
      <c r="A22" s="9">
        <v>44618</v>
      </c>
      <c r="B22" s="10">
        <v>0.64583333333333337</v>
      </c>
      <c r="C22" s="13" t="s">
        <v>39</v>
      </c>
      <c r="D22" s="26">
        <v>105.6703</v>
      </c>
      <c r="E22" s="26">
        <f>Sheet1!D$129</f>
        <v>-0.1559999999999917</v>
      </c>
      <c r="F22" s="11">
        <f>88.11+Table1[[#This Row],[Difference between Survey Pointse (ft)]]</f>
        <v>87.954000000000008</v>
      </c>
      <c r="G22" s="11" t="s">
        <v>61</v>
      </c>
      <c r="H22" s="11">
        <v>-0.02</v>
      </c>
      <c r="I22" s="11">
        <f>Table1[[#This Row],[DTW WLM (ft bgs)]]+Table1[[#This Row],[Correction Factor WLMc (ft)]]</f>
        <v>87.934000000000012</v>
      </c>
      <c r="J22" s="11">
        <f>(Table1[[#This Row],[Surveyed Elevation (ft msl)b]]+Table1[[#This Row],[Difference between Survey Pointse (ft)]])-Table1[[#This Row],[Corrected DTW WLM (ft bgs)]]</f>
        <v>17.580299999999994</v>
      </c>
      <c r="K22" s="11">
        <f>88.17+Table1[[#This Row],[Difference between Survey Pointse (ft)]]</f>
        <v>88.01400000000001</v>
      </c>
      <c r="L22" s="12" t="s">
        <v>1</v>
      </c>
      <c r="M22" s="7" t="s">
        <v>53</v>
      </c>
      <c r="N22" s="16"/>
    </row>
    <row r="23" spans="1:14" ht="102" customHeight="1" x14ac:dyDescent="0.25">
      <c r="A23" s="9" t="s">
        <v>54</v>
      </c>
      <c r="B23" s="10">
        <v>0.34027777777777773</v>
      </c>
      <c r="C23" s="13" t="s">
        <v>38</v>
      </c>
      <c r="D23" s="26">
        <v>105.51430000000001</v>
      </c>
      <c r="E23" s="11">
        <v>0</v>
      </c>
      <c r="F23" s="11">
        <v>87.92</v>
      </c>
      <c r="G23" s="11" t="s">
        <v>14</v>
      </c>
      <c r="H23" s="11">
        <v>-0.01</v>
      </c>
      <c r="I23" s="11">
        <f>Table1[[#This Row],[DTW WLM (ft bgs)]]+Table1[[#This Row],[Correction Factor WLMc (ft)]]</f>
        <v>87.91</v>
      </c>
      <c r="J23" s="11">
        <f>Table1[[#This Row],[Surveyed Elevation (ft msl)b]]+Table1[[#This Row],[Difference between Survey Pointse (ft)]]-Table1[[#This Row],[Corrected DTW WLM (ft bgs)]]</f>
        <v>17.604300000000009</v>
      </c>
      <c r="K23" s="11">
        <v>87.97</v>
      </c>
      <c r="L23" s="12" t="s">
        <v>1</v>
      </c>
      <c r="M23" s="7"/>
      <c r="N23" s="16"/>
    </row>
    <row r="24" spans="1:14" ht="16.5" customHeight="1" x14ac:dyDescent="0.25">
      <c r="A24" s="9" t="s">
        <v>54</v>
      </c>
      <c r="B24" s="10">
        <v>0.34027777777777773</v>
      </c>
      <c r="C24" s="13" t="s">
        <v>39</v>
      </c>
      <c r="D24" s="26">
        <v>105.6703</v>
      </c>
      <c r="E24" s="26">
        <f>Sheet1!D$129</f>
        <v>-0.1559999999999917</v>
      </c>
      <c r="F24" s="11">
        <f>88.12+Table1[[#This Row],[Difference between Survey Pointse (ft)]]</f>
        <v>87.964000000000013</v>
      </c>
      <c r="G24" s="11" t="s">
        <v>14</v>
      </c>
      <c r="H24" s="11">
        <v>-0.01</v>
      </c>
      <c r="I24" s="11">
        <f>Table1[[#This Row],[DTW WLM (ft bgs)]]+Table1[[#This Row],[Correction Factor WLMc (ft)]]</f>
        <v>87.954000000000008</v>
      </c>
      <c r="J24" s="11">
        <f>Table1[[#This Row],[Surveyed Elevation (ft msl)b]]+Table1[[#This Row],[Difference between Survey Pointse (ft)]]-Table1[[#This Row],[Corrected DTW WLM (ft bgs)]]</f>
        <v>17.560299999999998</v>
      </c>
      <c r="K24" s="11">
        <f>88.12+Table1[[#This Row],[Difference between Survey Pointse (ft)]]</f>
        <v>87.964000000000013</v>
      </c>
      <c r="L24" s="12" t="s">
        <v>1</v>
      </c>
      <c r="M24" s="7" t="s">
        <v>53</v>
      </c>
      <c r="N24" s="16"/>
    </row>
    <row r="25" spans="1:14" ht="102" customHeight="1" x14ac:dyDescent="0.25">
      <c r="A25" s="9">
        <v>44629</v>
      </c>
      <c r="B25" s="10">
        <v>0.53472222222222221</v>
      </c>
      <c r="C25" s="13" t="s">
        <v>38</v>
      </c>
      <c r="D25" s="26">
        <v>105.51430000000001</v>
      </c>
      <c r="E25" s="11">
        <v>0</v>
      </c>
      <c r="F25" s="11">
        <v>88.01</v>
      </c>
      <c r="G25" s="11" t="s">
        <v>62</v>
      </c>
      <c r="H25" s="11">
        <v>-0.05</v>
      </c>
      <c r="I25" s="11">
        <f>Table1[[#This Row],[DTW WLM (ft bgs)]]+Table1[[#This Row],[Correction Factor WLMc (ft)]]</f>
        <v>87.960000000000008</v>
      </c>
      <c r="J25" s="11">
        <f>Table1[[#This Row],[Surveyed Elevation (ft msl)b]]+Table1[[#This Row],[Difference between Survey Pointse (ft)]]-Table1[[#This Row],[Corrected DTW WLM (ft bgs)]]</f>
        <v>17.554299999999998</v>
      </c>
      <c r="K25" s="11">
        <v>88.06</v>
      </c>
      <c r="L25" s="12" t="s">
        <v>1</v>
      </c>
      <c r="M25" s="7"/>
      <c r="N25" s="16"/>
    </row>
    <row r="26" spans="1:14" ht="102" customHeight="1" x14ac:dyDescent="0.25">
      <c r="A26" s="9">
        <v>44637</v>
      </c>
      <c r="B26" s="10">
        <v>0.35416666666666669</v>
      </c>
      <c r="C26" s="13" t="s">
        <v>38</v>
      </c>
      <c r="D26" s="26">
        <v>105.51430000000001</v>
      </c>
      <c r="E26" s="11">
        <v>0</v>
      </c>
      <c r="F26" s="11">
        <v>87.99</v>
      </c>
      <c r="G26" s="11" t="s">
        <v>62</v>
      </c>
      <c r="H26" s="11">
        <v>-0.05</v>
      </c>
      <c r="I26" s="11">
        <f>Table1[[#This Row],[DTW WLM (ft bgs)]]+Table1[[#This Row],[Correction Factor WLMc (ft)]]</f>
        <v>87.94</v>
      </c>
      <c r="J26" s="11">
        <f>Table1[[#This Row],[Surveyed Elevation (ft msl)b]]+Table1[[#This Row],[Difference between Survey Pointse (ft)]]-Table1[[#This Row],[Corrected DTW WLM (ft bgs)]]</f>
        <v>17.574300000000008</v>
      </c>
      <c r="K26" s="11">
        <v>88.02</v>
      </c>
      <c r="L26" s="12" t="s">
        <v>1</v>
      </c>
      <c r="M26" s="8"/>
      <c r="N26" s="16"/>
    </row>
    <row r="27" spans="1:14" ht="102.6" customHeight="1" x14ac:dyDescent="0.25">
      <c r="A27" s="9">
        <v>44644</v>
      </c>
      <c r="B27" s="10">
        <v>0.35416666666666669</v>
      </c>
      <c r="C27" s="13" t="s">
        <v>38</v>
      </c>
      <c r="D27" s="26">
        <v>105.51430000000001</v>
      </c>
      <c r="E27" s="11">
        <v>0</v>
      </c>
      <c r="F27" s="11">
        <v>87.97</v>
      </c>
      <c r="G27" s="11" t="s">
        <v>62</v>
      </c>
      <c r="H27" s="11">
        <v>-0.05</v>
      </c>
      <c r="I27" s="11">
        <f>Table1[[#This Row],[DTW WLM (ft bgs)]]+Table1[[#This Row],[Correction Factor WLMc (ft)]]</f>
        <v>87.92</v>
      </c>
      <c r="J27" s="11">
        <f>Table1[[#This Row],[Surveyed Elevation (ft msl)b]]+Table1[[#This Row],[Difference between Survey Pointse (ft)]]-Table1[[#This Row],[Corrected DTW WLM (ft bgs)]]</f>
        <v>17.594300000000004</v>
      </c>
      <c r="K27" s="11">
        <v>87.98</v>
      </c>
      <c r="L27" s="12" t="s">
        <v>1</v>
      </c>
      <c r="M27" s="8"/>
      <c r="N27" s="16"/>
    </row>
    <row r="28" spans="1:14" ht="106.15" customHeight="1" x14ac:dyDescent="0.25">
      <c r="A28" s="9">
        <v>44649</v>
      </c>
      <c r="B28" s="10">
        <v>0.41319444444444442</v>
      </c>
      <c r="C28" s="13" t="s">
        <v>38</v>
      </c>
      <c r="D28" s="26">
        <v>105.51430000000001</v>
      </c>
      <c r="E28" s="11">
        <v>0</v>
      </c>
      <c r="F28" s="11">
        <v>87.94</v>
      </c>
      <c r="G28" s="11" t="s">
        <v>62</v>
      </c>
      <c r="H28" s="11">
        <v>-0.05</v>
      </c>
      <c r="I28" s="11">
        <f>Table1[[#This Row],[DTW WLM (ft bgs)]]+Table1[[#This Row],[Correction Factor WLMc (ft)]]</f>
        <v>87.89</v>
      </c>
      <c r="J28" s="11">
        <f>Table1[[#This Row],[Surveyed Elevation (ft msl)b]]+Table1[[#This Row],[Difference between Survey Pointse (ft)]]-Table1[[#This Row],[Corrected DTW WLM (ft bgs)]]</f>
        <v>17.624300000000005</v>
      </c>
      <c r="K28" s="11">
        <v>87.95</v>
      </c>
      <c r="L28" s="12" t="s">
        <v>1</v>
      </c>
      <c r="M28" s="8"/>
      <c r="N28" s="16"/>
    </row>
    <row r="29" spans="1:14" ht="106.9" customHeight="1" x14ac:dyDescent="0.25">
      <c r="A29" s="9">
        <v>44658</v>
      </c>
      <c r="B29" s="10">
        <v>0.42708333333333331</v>
      </c>
      <c r="C29" s="13" t="s">
        <v>38</v>
      </c>
      <c r="D29" s="26">
        <v>105.51430000000001</v>
      </c>
      <c r="E29" s="11">
        <v>0</v>
      </c>
      <c r="F29" s="11">
        <v>87.86</v>
      </c>
      <c r="G29" s="11" t="s">
        <v>61</v>
      </c>
      <c r="H29" s="11">
        <v>-0.02</v>
      </c>
      <c r="I29" s="11">
        <f>Table1[[#This Row],[DTW WLM (ft bgs)]]+Table1[[#This Row],[Correction Factor WLMc (ft)]]</f>
        <v>87.84</v>
      </c>
      <c r="J29" s="11">
        <f>Table1[[#This Row],[Surveyed Elevation (ft msl)b]]+Table1[[#This Row],[Difference between Survey Pointse (ft)]]-Table1[[#This Row],[Corrected DTW WLM (ft bgs)]]</f>
        <v>17.674300000000002</v>
      </c>
      <c r="K29" s="11">
        <v>87.9</v>
      </c>
      <c r="L29" s="12" t="s">
        <v>1</v>
      </c>
      <c r="M29" s="8"/>
      <c r="N29" s="16"/>
    </row>
    <row r="30" spans="1:14" ht="106.15" customHeight="1" x14ac:dyDescent="0.25">
      <c r="A30" s="9">
        <v>44665</v>
      </c>
      <c r="B30" s="10">
        <v>0.35416666666666669</v>
      </c>
      <c r="C30" s="13" t="s">
        <v>38</v>
      </c>
      <c r="D30" s="26">
        <v>105.51430000000001</v>
      </c>
      <c r="E30" s="11">
        <v>0</v>
      </c>
      <c r="F30" s="11">
        <v>87.88</v>
      </c>
      <c r="G30" s="11" t="s">
        <v>61</v>
      </c>
      <c r="H30" s="11">
        <v>-0.02</v>
      </c>
      <c r="I30" s="11">
        <f>Table1[[#This Row],[DTW WLM (ft bgs)]]+Table1[[#This Row],[Correction Factor WLMc (ft)]]</f>
        <v>87.86</v>
      </c>
      <c r="J30" s="11">
        <f>Table1[[#This Row],[Surveyed Elevation (ft msl)b]]-Table1[[#This Row],[Corrected DTW WLM (ft bgs)]]+Table1[[#This Row],[Difference between Survey Pointse (ft)]]</f>
        <v>17.654300000000006</v>
      </c>
      <c r="K30" s="11">
        <v>87.93</v>
      </c>
      <c r="L30" s="12" t="s">
        <v>1</v>
      </c>
      <c r="M30" s="8"/>
      <c r="N30" s="16"/>
    </row>
    <row r="31" spans="1:14" ht="106.15" customHeight="1" x14ac:dyDescent="0.25">
      <c r="A31" s="9">
        <v>44679</v>
      </c>
      <c r="B31" s="10">
        <v>0.41666666666666669</v>
      </c>
      <c r="C31" s="13" t="s">
        <v>38</v>
      </c>
      <c r="D31" s="26">
        <v>105.51430000000001</v>
      </c>
      <c r="E31" s="11">
        <v>0</v>
      </c>
      <c r="F31" s="11">
        <v>87.83</v>
      </c>
      <c r="G31" s="11" t="s">
        <v>61</v>
      </c>
      <c r="H31" s="11">
        <v>-0.02</v>
      </c>
      <c r="I31" s="11">
        <f>Table1[[#This Row],[DTW WLM (ft bgs)]]+Table1[[#This Row],[Correction Factor WLMc (ft)]]</f>
        <v>87.81</v>
      </c>
      <c r="J31" s="11">
        <f>Table1[[#This Row],[Surveyed Elevation (ft msl)b]]-Table1[[#This Row],[Corrected DTW WLM (ft bgs)]]+Table1[[#This Row],[Difference between Survey Pointse (ft)]]</f>
        <v>17.704300000000003</v>
      </c>
      <c r="K31" s="11">
        <v>87.89</v>
      </c>
      <c r="L31" s="12" t="s">
        <v>1</v>
      </c>
      <c r="M31" s="8"/>
      <c r="N31" s="16"/>
    </row>
    <row r="32" spans="1:14" ht="102" customHeight="1" x14ac:dyDescent="0.25">
      <c r="A32" s="9">
        <v>44686</v>
      </c>
      <c r="B32" s="10">
        <v>0.43055555555555558</v>
      </c>
      <c r="C32" s="13" t="s">
        <v>38</v>
      </c>
      <c r="D32" s="26">
        <v>105.51430000000001</v>
      </c>
      <c r="E32" s="11">
        <v>0</v>
      </c>
      <c r="F32" s="11">
        <v>87.81</v>
      </c>
      <c r="G32" s="11" t="s">
        <v>61</v>
      </c>
      <c r="H32" s="11">
        <v>-0.02</v>
      </c>
      <c r="I32" s="11">
        <f>Table1[[#This Row],[DTW WLM (ft bgs)]]+Table1[[#This Row],[Correction Factor WLMc (ft)]]</f>
        <v>87.79</v>
      </c>
      <c r="J32" s="11">
        <f>Table1[[#This Row],[Surveyed Elevation (ft msl)b]]-Table1[[#This Row],[Corrected DTW WLM (ft bgs)]]+Table1[[#This Row],[Difference between Survey Pointse (ft)]]</f>
        <v>17.724299999999999</v>
      </c>
      <c r="K32" s="11">
        <v>87.83</v>
      </c>
      <c r="L32" s="12" t="s">
        <v>1</v>
      </c>
      <c r="M32" s="8"/>
      <c r="N32" s="16"/>
    </row>
    <row r="33" spans="1:14" ht="102" customHeight="1" x14ac:dyDescent="0.25">
      <c r="A33" s="9">
        <v>44693</v>
      </c>
      <c r="B33" s="10">
        <v>0.36458333333333331</v>
      </c>
      <c r="C33" s="13" t="s">
        <v>38</v>
      </c>
      <c r="D33" s="26">
        <v>105.51430000000001</v>
      </c>
      <c r="E33" s="11">
        <v>0</v>
      </c>
      <c r="F33" s="11">
        <v>87.84</v>
      </c>
      <c r="G33" s="11" t="s">
        <v>61</v>
      </c>
      <c r="H33" s="11">
        <v>-0.02</v>
      </c>
      <c r="I33" s="11">
        <f>Table1[[#This Row],[DTW WLM (ft bgs)]]+Table1[[#This Row],[Correction Factor WLMc (ft)]]</f>
        <v>87.820000000000007</v>
      </c>
      <c r="J33" s="11">
        <f>Table1[[#This Row],[Surveyed Elevation (ft msl)b]]-Table1[[#This Row],[Corrected DTW WLM (ft bgs)]]+Table1[[#This Row],[Difference between Survey Pointse (ft)]]</f>
        <v>17.694299999999998</v>
      </c>
      <c r="K33" s="11">
        <v>87.88</v>
      </c>
      <c r="L33" s="12" t="s">
        <v>1</v>
      </c>
      <c r="M33" s="8"/>
      <c r="N33" s="16"/>
    </row>
    <row r="34" spans="1:14" ht="102" customHeight="1" x14ac:dyDescent="0.25">
      <c r="A34" s="9">
        <v>44700</v>
      </c>
      <c r="B34" s="10">
        <v>0.35416666666666669</v>
      </c>
      <c r="C34" s="13" t="s">
        <v>38</v>
      </c>
      <c r="D34" s="26">
        <v>105.51430000000001</v>
      </c>
      <c r="E34" s="11">
        <v>0</v>
      </c>
      <c r="F34" s="11">
        <v>87.88</v>
      </c>
      <c r="G34" s="11" t="s">
        <v>61</v>
      </c>
      <c r="H34" s="11">
        <v>-0.02</v>
      </c>
      <c r="I34" s="11">
        <f>Table1[[#This Row],[DTW WLM (ft bgs)]]+Table1[[#This Row],[Correction Factor WLMc (ft)]]</f>
        <v>87.86</v>
      </c>
      <c r="J34" s="11">
        <f>Table1[[#This Row],[Surveyed Elevation (ft msl)b]]-Table1[[#This Row],[Corrected DTW WLM (ft bgs)]]+Table1[[#This Row],[Difference between Survey Pointse (ft)]]</f>
        <v>17.654300000000006</v>
      </c>
      <c r="K34" s="11">
        <v>87.91</v>
      </c>
      <c r="L34" s="12" t="s">
        <v>1</v>
      </c>
      <c r="M34" s="8"/>
      <c r="N34" s="16"/>
    </row>
    <row r="35" spans="1:14" ht="102" customHeight="1" x14ac:dyDescent="0.25">
      <c r="A35" s="9">
        <v>44707</v>
      </c>
      <c r="B35" s="10">
        <v>0.42708333333333331</v>
      </c>
      <c r="C35" s="13" t="s">
        <v>38</v>
      </c>
      <c r="D35" s="26">
        <v>105.51430000000001</v>
      </c>
      <c r="E35" s="11">
        <v>0</v>
      </c>
      <c r="F35" s="11">
        <v>87.82</v>
      </c>
      <c r="G35" s="11" t="s">
        <v>61</v>
      </c>
      <c r="H35" s="11">
        <v>-0.02</v>
      </c>
      <c r="I35" s="11">
        <f>Table1[[#This Row],[DTW WLM (ft bgs)]]+Table1[[#This Row],[Correction Factor WLMc (ft)]]</f>
        <v>87.8</v>
      </c>
      <c r="J35" s="11">
        <f>Table1[[#This Row],[Surveyed Elevation (ft msl)b]]-Table1[[#This Row],[Corrected DTW WLM (ft bgs)]]+Table1[[#This Row],[Difference between Survey Pointse (ft)]]</f>
        <v>17.714300000000009</v>
      </c>
      <c r="K35" s="11">
        <v>87.87</v>
      </c>
      <c r="L35" s="12" t="s">
        <v>1</v>
      </c>
      <c r="M35" s="8"/>
      <c r="N35" s="16"/>
    </row>
    <row r="36" spans="1:14" ht="102" customHeight="1" x14ac:dyDescent="0.25">
      <c r="A36" s="9">
        <v>44714</v>
      </c>
      <c r="B36" s="10">
        <v>0.40069444444444446</v>
      </c>
      <c r="C36" s="13" t="s">
        <v>39</v>
      </c>
      <c r="D36" s="26">
        <v>105.6703</v>
      </c>
      <c r="E36" s="26">
        <f>Sheet1!D$129</f>
        <v>-0.1559999999999917</v>
      </c>
      <c r="F36" s="11">
        <f>88.08+Table1[[#This Row],[Difference between Survey Pointse (ft)]]</f>
        <v>87.924000000000007</v>
      </c>
      <c r="G36" s="11" t="s">
        <v>62</v>
      </c>
      <c r="H36" s="11">
        <v>-0.02</v>
      </c>
      <c r="I36" s="11">
        <f>Table1[[#This Row],[DTW WLM (ft bgs)]]+Table1[[#This Row],[Correction Factor WLMc (ft)]]</f>
        <v>87.904000000000011</v>
      </c>
      <c r="J36" s="11">
        <f>Table1[[#This Row],[Surveyed Elevation (ft msl)b]]-Table1[[#This Row],[Corrected DTW WLM (ft bgs)]]+Table1[[#This Row],[Difference between Survey Pointse (ft)]]</f>
        <v>17.610299999999995</v>
      </c>
      <c r="K36" s="11">
        <f>88.09+Table1[[#This Row],[Difference between Survey Pointse (ft)]]</f>
        <v>87.934000000000012</v>
      </c>
      <c r="L36" s="12" t="s">
        <v>1</v>
      </c>
      <c r="M36" s="8"/>
      <c r="N36" s="16"/>
    </row>
    <row r="37" spans="1:14" ht="102" customHeight="1" x14ac:dyDescent="0.25">
      <c r="A37" s="9">
        <v>44721</v>
      </c>
      <c r="B37" s="10">
        <v>0.35416666666666669</v>
      </c>
      <c r="C37" s="13" t="s">
        <v>39</v>
      </c>
      <c r="D37" s="26">
        <v>105.6703</v>
      </c>
      <c r="E37" s="26">
        <f>Sheet1!D$129</f>
        <v>-0.1559999999999917</v>
      </c>
      <c r="F37" s="11">
        <f>88.17+Table1[[#This Row],[Difference between Survey Pointse (ft)]]</f>
        <v>88.01400000000001</v>
      </c>
      <c r="G37" s="11" t="s">
        <v>61</v>
      </c>
      <c r="H37" s="11">
        <v>-0.02</v>
      </c>
      <c r="I37" s="11">
        <f>Table1[[#This Row],[DTW WLM (ft bgs)]]+Table1[[#This Row],[Correction Factor WLMc (ft)]]</f>
        <v>87.994000000000014</v>
      </c>
      <c r="J37" s="11">
        <f>Table1[[#This Row],[Surveyed Elevation (ft msl)b]]-Table1[[#This Row],[Corrected DTW WLM (ft bgs)]]+Table1[[#This Row],[Difference between Survey Pointse (ft)]]</f>
        <v>17.520299999999992</v>
      </c>
      <c r="K37" s="11">
        <f>88.11+Table1[[#This Row],[Difference between Survey Pointse (ft)]]</f>
        <v>87.954000000000008</v>
      </c>
      <c r="L37" s="12" t="s">
        <v>1</v>
      </c>
      <c r="M37" s="8"/>
      <c r="N37" s="16"/>
    </row>
    <row r="38" spans="1:14" ht="102.6" customHeight="1" x14ac:dyDescent="0.25">
      <c r="A38" s="9">
        <v>44728</v>
      </c>
      <c r="B38" s="10">
        <v>0.34375</v>
      </c>
      <c r="C38" s="13" t="s">
        <v>38</v>
      </c>
      <c r="D38" s="26">
        <v>105.51430000000001</v>
      </c>
      <c r="E38" s="11">
        <v>0</v>
      </c>
      <c r="F38" s="11">
        <v>87.96</v>
      </c>
      <c r="G38" s="11" t="s">
        <v>61</v>
      </c>
      <c r="H38" s="11">
        <v>-0.02</v>
      </c>
      <c r="I38" s="11">
        <f>Table1[[#This Row],[DTW WLM (ft bgs)]]+Table1[[#This Row],[Correction Factor WLMc (ft)]]</f>
        <v>87.94</v>
      </c>
      <c r="J38" s="11">
        <f>Table1[[#This Row],[Surveyed Elevation (ft msl)b]]-Table1[[#This Row],[Corrected DTW WLM (ft bgs)]]+Table1[[#This Row],[Difference between Survey Pointse (ft)]]</f>
        <v>17.574300000000008</v>
      </c>
      <c r="K38" s="11">
        <v>88.02</v>
      </c>
      <c r="L38" s="12" t="s">
        <v>1</v>
      </c>
      <c r="M38" s="8"/>
      <c r="N38" s="16"/>
    </row>
    <row r="39" spans="1:14" ht="102" customHeight="1" x14ac:dyDescent="0.25">
      <c r="A39" s="9">
        <v>44735</v>
      </c>
      <c r="B39" s="10">
        <v>0.39999999999999997</v>
      </c>
      <c r="C39" s="13" t="s">
        <v>39</v>
      </c>
      <c r="D39" s="26">
        <v>105.6703</v>
      </c>
      <c r="E39" s="26">
        <f>Sheet1!D$129</f>
        <v>-0.1559999999999917</v>
      </c>
      <c r="F39" s="11">
        <f>88.15+Table1[[#This Row],[Difference between Survey Pointse (ft)]]</f>
        <v>87.994000000000014</v>
      </c>
      <c r="G39" s="11" t="s">
        <v>61</v>
      </c>
      <c r="H39" s="11">
        <v>-0.02</v>
      </c>
      <c r="I39" s="11">
        <f>Table1[[#This Row],[DTW WLM (ft bgs)]]+Table1[[#This Row],[Correction Factor WLMc (ft)]]</f>
        <v>87.974000000000018</v>
      </c>
      <c r="J39" s="11">
        <f>Table1[[#This Row],[Surveyed Elevation (ft msl)b]]-Table1[[#This Row],[Corrected DTW WLM (ft bgs)]]+Table1[[#This Row],[Difference between Survey Pointse (ft)]]</f>
        <v>17.540299999999988</v>
      </c>
      <c r="K39" s="11">
        <f>88.13+Table1[[#This Row],[Difference between Survey Pointse (ft)]]</f>
        <v>87.974000000000004</v>
      </c>
      <c r="L39" s="12" t="s">
        <v>1</v>
      </c>
      <c r="M39" s="8"/>
      <c r="N39" s="16"/>
    </row>
    <row r="40" spans="1:14" ht="102" customHeight="1" x14ac:dyDescent="0.25">
      <c r="A40" s="9">
        <v>44743</v>
      </c>
      <c r="B40" s="10">
        <v>0.37152777777777773</v>
      </c>
      <c r="C40" s="13" t="s">
        <v>38</v>
      </c>
      <c r="D40" s="26">
        <v>105.51430000000001</v>
      </c>
      <c r="E40" s="11">
        <v>0</v>
      </c>
      <c r="F40" s="11">
        <v>88.09</v>
      </c>
      <c r="G40" s="11" t="s">
        <v>61</v>
      </c>
      <c r="H40" s="11">
        <v>-0.02</v>
      </c>
      <c r="I40" s="11">
        <f>Table1[[#This Row],[DTW WLM (ft bgs)]]+Table1[[#This Row],[Correction Factor WLMc (ft)]]</f>
        <v>88.070000000000007</v>
      </c>
      <c r="J40" s="11">
        <f>Table1[[#This Row],[Surveyed Elevation (ft msl)b]]-Table1[[#This Row],[Corrected DTW WLM (ft bgs)]]+Table1[[#This Row],[Difference between Survey Pointse (ft)]]</f>
        <v>17.444299999999998</v>
      </c>
      <c r="K40" s="11">
        <v>88.12</v>
      </c>
      <c r="L40" s="12" t="s">
        <v>1</v>
      </c>
      <c r="M40" s="8"/>
      <c r="N40" s="16"/>
    </row>
    <row r="41" spans="1:14" ht="102" customHeight="1" x14ac:dyDescent="0.25">
      <c r="A41" s="9">
        <v>44749</v>
      </c>
      <c r="B41" s="10">
        <v>0.3576388888888889</v>
      </c>
      <c r="C41" s="13" t="s">
        <v>38</v>
      </c>
      <c r="D41" s="26">
        <v>105.51430000000001</v>
      </c>
      <c r="E41" s="11">
        <v>0</v>
      </c>
      <c r="F41" s="11">
        <v>88.08</v>
      </c>
      <c r="G41" s="11" t="s">
        <v>61</v>
      </c>
      <c r="H41" s="11">
        <v>-0.02</v>
      </c>
      <c r="I41" s="11">
        <f>Table1[[#This Row],[DTW WLM (ft bgs)]]+Table1[[#This Row],[Correction Factor WLMc (ft)]]</f>
        <v>88.06</v>
      </c>
      <c r="J41" s="11">
        <f>Table1[[#This Row],[Surveyed Elevation (ft msl)b]]-Table1[[#This Row],[Corrected DTW WLM (ft bgs)]]+Table1[[#This Row],[Difference between Survey Pointse (ft)]]</f>
        <v>17.454300000000003</v>
      </c>
      <c r="K41" s="11">
        <v>88.12</v>
      </c>
      <c r="L41" s="12" t="s">
        <v>1</v>
      </c>
      <c r="M41" s="8"/>
      <c r="N41" s="16"/>
    </row>
    <row r="42" spans="1:14" ht="101.25" customHeight="1" x14ac:dyDescent="0.25">
      <c r="A42" s="9">
        <v>44755</v>
      </c>
      <c r="B42" s="10">
        <v>0.34583333333333338</v>
      </c>
      <c r="C42" s="13" t="s">
        <v>38</v>
      </c>
      <c r="D42" s="26">
        <v>105.51430000000001</v>
      </c>
      <c r="E42" s="11">
        <v>0</v>
      </c>
      <c r="F42" s="11">
        <v>88.09</v>
      </c>
      <c r="G42" s="11" t="s">
        <v>61</v>
      </c>
      <c r="H42" s="11">
        <v>-0.02</v>
      </c>
      <c r="I42" s="11">
        <f>Table1[[#This Row],[DTW WLM (ft bgs)]]+Table1[[#This Row],[Correction Factor WLMc (ft)]]</f>
        <v>88.070000000000007</v>
      </c>
      <c r="J42" s="11">
        <f>Table1[[#This Row],[Surveyed Elevation (ft msl)b]]-Table1[[#This Row],[Corrected DTW WLM (ft bgs)]]+Table1[[#This Row],[Difference between Survey Pointse (ft)]]</f>
        <v>17.444299999999998</v>
      </c>
      <c r="K42" s="11">
        <v>88.15</v>
      </c>
      <c r="L42" s="12" t="s">
        <v>1</v>
      </c>
      <c r="M42" s="8"/>
      <c r="N42" s="16"/>
    </row>
    <row r="43" spans="1:14" ht="101.45" customHeight="1" x14ac:dyDescent="0.25">
      <c r="A43" s="9">
        <v>44763</v>
      </c>
      <c r="B43" s="10">
        <v>0.33333333333333331</v>
      </c>
      <c r="C43" s="13" t="s">
        <v>38</v>
      </c>
      <c r="D43" s="26">
        <v>105.51430000000001</v>
      </c>
      <c r="E43" s="11">
        <v>0</v>
      </c>
      <c r="F43" s="11">
        <v>88.08</v>
      </c>
      <c r="G43" s="11" t="s">
        <v>61</v>
      </c>
      <c r="H43" s="11">
        <v>-0.02</v>
      </c>
      <c r="I43" s="11">
        <f>Table1[[#This Row],[DTW WLM (ft bgs)]]+Table1[[#This Row],[Correction Factor WLMc (ft)]]</f>
        <v>88.06</v>
      </c>
      <c r="J43" s="11">
        <f>Table1[[#This Row],[Surveyed Elevation (ft msl)b]]-Table1[[#This Row],[Corrected DTW WLM (ft bgs)]]+Table1[[#This Row],[Difference between Survey Pointse (ft)]]</f>
        <v>17.454300000000003</v>
      </c>
      <c r="K43" s="11">
        <v>88.12</v>
      </c>
      <c r="L43" s="12" t="s">
        <v>1</v>
      </c>
      <c r="M43" s="8"/>
      <c r="N43" s="16"/>
    </row>
    <row r="44" spans="1:14" ht="100.9" customHeight="1" x14ac:dyDescent="0.25">
      <c r="A44" s="9">
        <v>44770</v>
      </c>
      <c r="B44" s="10">
        <v>0.52916666666666667</v>
      </c>
      <c r="C44" s="13" t="s">
        <v>38</v>
      </c>
      <c r="D44" s="26">
        <v>105.51430000000001</v>
      </c>
      <c r="E44" s="11">
        <v>0</v>
      </c>
      <c r="F44" s="11">
        <v>88.12</v>
      </c>
      <c r="G44" s="11" t="s">
        <v>61</v>
      </c>
      <c r="H44" s="11">
        <v>-0.02</v>
      </c>
      <c r="I44" s="11">
        <f>Table1[[#This Row],[DTW WLM (ft bgs)]]+Table1[[#This Row],[Correction Factor WLMc (ft)]]</f>
        <v>88.100000000000009</v>
      </c>
      <c r="J44" s="11">
        <f>Table1[[#This Row],[Surveyed Elevation (ft msl)b]]-Table1[[#This Row],[Corrected DTW WLM (ft bgs)]]+Table1[[#This Row],[Difference between Survey Pointse (ft)]]</f>
        <v>17.414299999999997</v>
      </c>
      <c r="K44" s="11">
        <v>88.15</v>
      </c>
      <c r="L44" s="12" t="s">
        <v>1</v>
      </c>
      <c r="M44" s="8"/>
      <c r="N44" s="16"/>
    </row>
    <row r="45" spans="1:14" ht="100.9" customHeight="1" x14ac:dyDescent="0.25">
      <c r="A45" s="9">
        <v>44777</v>
      </c>
      <c r="B45" s="10">
        <v>0.3611111111111111</v>
      </c>
      <c r="C45" s="13" t="s">
        <v>38</v>
      </c>
      <c r="D45" s="26">
        <v>105.51430000000001</v>
      </c>
      <c r="E45" s="11">
        <v>0</v>
      </c>
      <c r="F45" s="11">
        <v>88.12</v>
      </c>
      <c r="G45" s="11" t="s">
        <v>61</v>
      </c>
      <c r="H45" s="11">
        <v>-0.02</v>
      </c>
      <c r="I45" s="11">
        <f>Table1[[#This Row],[DTW WLM (ft bgs)]]+Table1[[#This Row],[Correction Factor WLMc (ft)]]</f>
        <v>88.100000000000009</v>
      </c>
      <c r="J45" s="11">
        <f>Table1[[#This Row],[Surveyed Elevation (ft msl)b]]-Table1[[#This Row],[Corrected DTW WLM (ft bgs)]]+Table1[[#This Row],[Difference between Survey Pointse (ft)]]</f>
        <v>17.414299999999997</v>
      </c>
      <c r="K45" s="11">
        <v>88.18</v>
      </c>
      <c r="L45" s="12" t="s">
        <v>1</v>
      </c>
      <c r="M45" s="8"/>
      <c r="N45" s="16"/>
    </row>
    <row r="46" spans="1:14" ht="100.9" customHeight="1" x14ac:dyDescent="0.25">
      <c r="A46" s="9">
        <v>44784</v>
      </c>
      <c r="B46" s="10">
        <v>0.53819444444444442</v>
      </c>
      <c r="C46" s="13" t="s">
        <v>38</v>
      </c>
      <c r="D46" s="26">
        <v>105.51430000000001</v>
      </c>
      <c r="E46" s="11">
        <v>0</v>
      </c>
      <c r="F46" s="11">
        <v>88.16</v>
      </c>
      <c r="G46" s="11" t="s">
        <v>61</v>
      </c>
      <c r="H46" s="11">
        <v>-0.02</v>
      </c>
      <c r="I46" s="11">
        <f>Table1[[#This Row],[DTW WLM (ft bgs)]]+Table1[[#This Row],[Correction Factor WLMc (ft)]]</f>
        <v>88.14</v>
      </c>
      <c r="J46" s="11">
        <f>Table1[[#This Row],[Surveyed Elevation (ft msl)b]]-Table1[[#This Row],[Corrected DTW WLM (ft bgs)]]+Table1[[#This Row],[Difference between Survey Pointse (ft)]]</f>
        <v>17.374300000000005</v>
      </c>
      <c r="K46" s="11">
        <v>88.21</v>
      </c>
      <c r="L46" s="12" t="s">
        <v>1</v>
      </c>
      <c r="M46" s="8"/>
      <c r="N46" s="16"/>
    </row>
    <row r="47" spans="1:14" ht="100.15" customHeight="1" x14ac:dyDescent="0.25">
      <c r="A47" s="9">
        <v>44791</v>
      </c>
      <c r="B47" s="10">
        <v>0.47916666666666669</v>
      </c>
      <c r="C47" s="13" t="s">
        <v>39</v>
      </c>
      <c r="D47" s="26">
        <v>105.6703</v>
      </c>
      <c r="E47" s="26">
        <f>Sheet1!D$129</f>
        <v>-0.1559999999999917</v>
      </c>
      <c r="F47" s="11">
        <f>88.24+Table1[[#This Row],[Difference between Survey Pointse (ft)]]</f>
        <v>88.084000000000003</v>
      </c>
      <c r="G47" s="11" t="s">
        <v>61</v>
      </c>
      <c r="H47" s="11">
        <v>-0.02</v>
      </c>
      <c r="I47" s="11">
        <f>Table1[[#This Row],[DTW WLM (ft bgs)]]+Table1[[#This Row],[Correction Factor WLMc (ft)]]</f>
        <v>88.064000000000007</v>
      </c>
      <c r="J47" s="11">
        <f>Table1[[#This Row],[Surveyed Elevation (ft msl)b]]-Table1[[#This Row],[Corrected DTW WLM (ft bgs)]]+Table1[[#This Row],[Difference between Survey Pointse (ft)]]</f>
        <v>17.450299999999999</v>
      </c>
      <c r="K47" s="11">
        <f>88.29+Table1[[#This Row],[Difference between Survey Pointse (ft)]]</f>
        <v>88.134000000000015</v>
      </c>
      <c r="L47" s="12" t="s">
        <v>1</v>
      </c>
      <c r="M47" s="8"/>
      <c r="N47" s="16"/>
    </row>
    <row r="48" spans="1:14" ht="100.15" customHeight="1" x14ac:dyDescent="0.25">
      <c r="A48" s="9">
        <v>44798</v>
      </c>
      <c r="B48" s="10">
        <v>0.40972222222222227</v>
      </c>
      <c r="C48" s="13" t="s">
        <v>39</v>
      </c>
      <c r="D48" s="26">
        <v>105.6703</v>
      </c>
      <c r="E48" s="26">
        <f>Sheet1!D$129</f>
        <v>-0.1559999999999917</v>
      </c>
      <c r="F48" s="11">
        <f>88.51+Table1[[#This Row],[Difference between Survey Pointse (ft)]]</f>
        <v>88.354000000000013</v>
      </c>
      <c r="G48" s="11" t="s">
        <v>61</v>
      </c>
      <c r="H48" s="11">
        <v>-0.02</v>
      </c>
      <c r="I48" s="11">
        <f>Table1[[#This Row],[DTW WLM (ft bgs)]]+Table1[[#This Row],[Correction Factor WLMc (ft)]]</f>
        <v>88.334000000000017</v>
      </c>
      <c r="J48" s="11">
        <f>Table1[[#This Row],[Surveyed Elevation (ft msl)b]]-Table1[[#This Row],[Corrected DTW WLM (ft bgs)]]+Table1[[#This Row],[Difference between Survey Pointse (ft)]]</f>
        <v>17.180299999999988</v>
      </c>
      <c r="K48" s="11">
        <f>88.53+Table1[[#This Row],[Difference between Survey Pointse (ft)]]</f>
        <v>88.374000000000009</v>
      </c>
      <c r="L48" s="12" t="s">
        <v>71</v>
      </c>
      <c r="M48" s="8"/>
      <c r="N48" s="16"/>
    </row>
    <row r="49" spans="1:14" ht="100.15" customHeight="1" x14ac:dyDescent="0.25">
      <c r="A49" s="9">
        <v>44805</v>
      </c>
      <c r="B49" s="10">
        <v>0.39861111111111108</v>
      </c>
      <c r="C49" s="13" t="s">
        <v>38</v>
      </c>
      <c r="D49" s="26">
        <v>105.51430000000001</v>
      </c>
      <c r="E49" s="11">
        <v>0</v>
      </c>
      <c r="F49" s="11">
        <v>88.46</v>
      </c>
      <c r="G49" s="11" t="s">
        <v>61</v>
      </c>
      <c r="H49" s="11">
        <v>-0.02</v>
      </c>
      <c r="I49" s="11">
        <f>Table1[[#This Row],[DTW WLM (ft bgs)]]+Table1[[#This Row],[Correction Factor WLMc (ft)]]</f>
        <v>88.44</v>
      </c>
      <c r="J49" s="11">
        <f>Table1[[#This Row],[Surveyed Elevation (ft msl)b]]-Table1[[#This Row],[Corrected DTW WLM (ft bgs)]]+Table1[[#This Row],[Difference between Survey Pointse (ft)]]</f>
        <v>17.074300000000008</v>
      </c>
      <c r="K49" s="11">
        <v>88.49</v>
      </c>
      <c r="L49" s="12" t="s">
        <v>1</v>
      </c>
      <c r="M49" s="8"/>
      <c r="N49" s="16"/>
    </row>
    <row r="50" spans="1:14" ht="99" customHeight="1" x14ac:dyDescent="0.25">
      <c r="A50" s="9">
        <v>44812</v>
      </c>
      <c r="B50" s="10">
        <v>0.34375</v>
      </c>
      <c r="C50" s="13" t="s">
        <v>38</v>
      </c>
      <c r="D50" s="26">
        <v>105.51430000000001</v>
      </c>
      <c r="E50" s="11">
        <v>0</v>
      </c>
      <c r="F50" s="11">
        <v>88.48</v>
      </c>
      <c r="G50" s="11" t="s">
        <v>61</v>
      </c>
      <c r="H50" s="11">
        <v>-0.02</v>
      </c>
      <c r="I50" s="11">
        <f>Table1[[#This Row],[DTW WLM (ft bgs)]]+Table1[[#This Row],[Correction Factor WLMc (ft)]]</f>
        <v>88.460000000000008</v>
      </c>
      <c r="J50" s="11">
        <f>Table1[[#This Row],[Surveyed Elevation (ft msl)b]]-Table1[[#This Row],[Corrected DTW WLM (ft bgs)]]+Table1[[#This Row],[Difference between Survey Pointse (ft)]]</f>
        <v>17.054299999999998</v>
      </c>
      <c r="K50" s="11">
        <v>88.55</v>
      </c>
      <c r="L50" s="12" t="s">
        <v>1</v>
      </c>
      <c r="M50" s="8"/>
      <c r="N50" s="16"/>
    </row>
    <row r="51" spans="1:14" ht="100.9" customHeight="1" x14ac:dyDescent="0.25">
      <c r="A51" s="9">
        <v>44819</v>
      </c>
      <c r="B51" s="10">
        <v>0.33680555555555558</v>
      </c>
      <c r="C51" s="13" t="s">
        <v>38</v>
      </c>
      <c r="D51" s="26">
        <v>105.51430000000001</v>
      </c>
      <c r="E51" s="11">
        <v>0</v>
      </c>
      <c r="F51" s="11">
        <v>88.48</v>
      </c>
      <c r="G51" s="11" t="s">
        <v>61</v>
      </c>
      <c r="H51" s="11">
        <v>-0.02</v>
      </c>
      <c r="I51" s="11">
        <f>Table1[[#This Row],[DTW WLM (ft bgs)]]+Table1[[#This Row],[Correction Factor WLMc (ft)]]</f>
        <v>88.460000000000008</v>
      </c>
      <c r="J51" s="11">
        <f>Table1[[#This Row],[Surveyed Elevation (ft msl)b]]-Table1[[#This Row],[Corrected DTW WLM (ft bgs)]]+Table1[[#This Row],[Difference between Survey Pointse (ft)]]</f>
        <v>17.054299999999998</v>
      </c>
      <c r="K51" s="11">
        <v>88.55</v>
      </c>
      <c r="L51" s="12" t="s">
        <v>1</v>
      </c>
      <c r="M51" s="8"/>
      <c r="N51" s="16"/>
    </row>
    <row r="52" spans="1:14" ht="100.5" customHeight="1" x14ac:dyDescent="0.25">
      <c r="A52" s="9">
        <v>44826</v>
      </c>
      <c r="B52" s="10">
        <v>0.49652777777777773</v>
      </c>
      <c r="C52" s="13" t="s">
        <v>38</v>
      </c>
      <c r="D52" s="26">
        <v>105.51430000000001</v>
      </c>
      <c r="E52" s="11">
        <v>0</v>
      </c>
      <c r="F52" s="11">
        <v>88.86</v>
      </c>
      <c r="G52" s="34" t="s">
        <v>72</v>
      </c>
      <c r="H52" s="11">
        <v>-0.12</v>
      </c>
      <c r="I52" s="11">
        <f>Table1[[#This Row],[DTW WLM (ft bgs)]]+Table1[[#This Row],[Correction Factor WLMc (ft)]]</f>
        <v>88.74</v>
      </c>
      <c r="J52" s="11">
        <f>Table1[[#This Row],[Surveyed Elevation (ft msl)b]]-Table1[[#This Row],[Corrected DTW WLM (ft bgs)]]+Table1[[#This Row],[Difference between Survey Pointse (ft)]]</f>
        <v>16.774300000000011</v>
      </c>
      <c r="K52" s="11">
        <v>88.86</v>
      </c>
      <c r="L52" s="12" t="s">
        <v>1</v>
      </c>
      <c r="M52" s="8"/>
      <c r="N52" s="16"/>
    </row>
    <row r="53" spans="1:14" ht="99.75" customHeight="1" x14ac:dyDescent="0.25">
      <c r="A53" s="9">
        <v>44833</v>
      </c>
      <c r="B53" s="10">
        <v>0.36527777777777781</v>
      </c>
      <c r="C53" s="13" t="s">
        <v>38</v>
      </c>
      <c r="D53" s="26">
        <v>105.51430000000001</v>
      </c>
      <c r="E53" s="11">
        <v>0</v>
      </c>
      <c r="F53" s="11">
        <v>88.45</v>
      </c>
      <c r="G53" s="11" t="s">
        <v>65</v>
      </c>
      <c r="H53" s="11">
        <v>-0.06</v>
      </c>
      <c r="I53" s="11">
        <v>88.45</v>
      </c>
      <c r="J53" s="11">
        <f>Table1[[#This Row],[Surveyed Elevation (ft msl)b]]-Table1[[#This Row],[Corrected DTW WLM (ft bgs)]]+Table1[[#This Row],[Difference between Survey Pointse (ft)]]</f>
        <v>17.064300000000003</v>
      </c>
      <c r="K53" s="11">
        <f>Table1[[#This Row],[Corrected DTW WLM (ft bgs)]]</f>
        <v>88.45</v>
      </c>
      <c r="L53" s="12" t="s">
        <v>1</v>
      </c>
      <c r="M53" s="8"/>
      <c r="N53" s="16"/>
    </row>
    <row r="54" spans="1:14" ht="99.6" customHeight="1" x14ac:dyDescent="0.25">
      <c r="A54" s="9">
        <v>44840</v>
      </c>
      <c r="B54" s="10">
        <v>0.34722222222222227</v>
      </c>
      <c r="C54" s="13" t="s">
        <v>38</v>
      </c>
      <c r="D54" s="26">
        <v>105.51430000000001</v>
      </c>
      <c r="E54" s="11">
        <v>0</v>
      </c>
      <c r="F54" s="11">
        <v>88.47</v>
      </c>
      <c r="G54" s="11" t="s">
        <v>61</v>
      </c>
      <c r="H54" s="11">
        <v>-0.02</v>
      </c>
      <c r="I54" s="11">
        <f>Table1[[#This Row],[DTW WLM (ft bgs)]]+Table1[[#This Row],[Correction Factor WLMc (ft)]]</f>
        <v>88.45</v>
      </c>
      <c r="J54" s="11">
        <f>Table1[[#This Row],[Surveyed Elevation (ft msl)b]]-Table1[[#This Row],[Corrected DTW WLM (ft bgs)]]+Table1[[#This Row],[Difference between Survey Pointse (ft)]]</f>
        <v>17.064300000000003</v>
      </c>
      <c r="K54" s="11">
        <v>88.48</v>
      </c>
      <c r="L54" s="12" t="s">
        <v>1</v>
      </c>
      <c r="M54" s="8"/>
      <c r="N54" s="16"/>
    </row>
    <row r="55" spans="1:14" ht="99.6" customHeight="1" x14ac:dyDescent="0.25">
      <c r="A55" s="9">
        <v>44850</v>
      </c>
      <c r="B55" s="10">
        <v>0.33333333333333331</v>
      </c>
      <c r="C55" s="13" t="s">
        <v>38</v>
      </c>
      <c r="D55" s="26">
        <v>105.51430000000001</v>
      </c>
      <c r="E55" s="11">
        <v>0</v>
      </c>
      <c r="F55" s="11">
        <v>88.69</v>
      </c>
      <c r="G55" s="11" t="s">
        <v>61</v>
      </c>
      <c r="H55" s="11">
        <v>-0.02</v>
      </c>
      <c r="I55" s="11">
        <f>Table1[[#This Row],[DTW WLM (ft bgs)]]+Table1[[#This Row],[Correction Factor WLMc (ft)]]</f>
        <v>88.67</v>
      </c>
      <c r="J55" s="11">
        <f>Table1[[#This Row],[Surveyed Elevation (ft msl)b]]-Table1[[#This Row],[Corrected DTW WLM (ft bgs)]]+Table1[[#This Row],[Difference between Survey Pointse (ft)]]</f>
        <v>16.844300000000004</v>
      </c>
      <c r="K55" s="11">
        <v>88.71</v>
      </c>
      <c r="L55" s="12" t="s">
        <v>1</v>
      </c>
      <c r="M55" s="8"/>
      <c r="N55" s="16"/>
    </row>
    <row r="56" spans="1:14" ht="99" customHeight="1" x14ac:dyDescent="0.25">
      <c r="A56" s="9">
        <v>44852</v>
      </c>
      <c r="B56" s="10">
        <v>0.34583333333333338</v>
      </c>
      <c r="C56" s="13" t="s">
        <v>38</v>
      </c>
      <c r="D56" s="28">
        <v>105.51430000000001</v>
      </c>
      <c r="E56" s="11">
        <v>0</v>
      </c>
      <c r="F56" s="11">
        <v>88.49</v>
      </c>
      <c r="G56" s="11" t="s">
        <v>66</v>
      </c>
      <c r="H56" s="11">
        <v>0</v>
      </c>
      <c r="I56" s="11">
        <v>88.49</v>
      </c>
      <c r="J56" s="11">
        <f>Table1[[#This Row],[Surveyed Elevation (ft msl)b]]-Table1[[#This Row],[Corrected DTW WLM (ft bgs)]]+Table1[[#This Row],[Difference between Survey Pointse (ft)]]</f>
        <v>17.024300000000011</v>
      </c>
      <c r="K56" s="11">
        <f>Table1[[#This Row],[Corrected DTW WLM (ft bgs)]]</f>
        <v>88.49</v>
      </c>
      <c r="L56" s="12" t="s">
        <v>1</v>
      </c>
      <c r="M56" s="8"/>
      <c r="N56" s="16"/>
    </row>
    <row r="57" spans="1:14" ht="99" customHeight="1" x14ac:dyDescent="0.25">
      <c r="A57" s="9">
        <v>44854</v>
      </c>
      <c r="B57" s="10">
        <v>0.36458333333333331</v>
      </c>
      <c r="C57" s="13" t="s">
        <v>38</v>
      </c>
      <c r="D57" s="28">
        <v>105.51430555555555</v>
      </c>
      <c r="E57" s="11">
        <v>0</v>
      </c>
      <c r="F57" s="11">
        <v>88.48</v>
      </c>
      <c r="G57" s="11" t="s">
        <v>61</v>
      </c>
      <c r="H57" s="11">
        <v>-0.02</v>
      </c>
      <c r="I57" s="11">
        <f>Table1[[#This Row],[DTW WLM (ft bgs)]]+Table1[[#This Row],[Correction Factor WLMc (ft)]]</f>
        <v>88.460000000000008</v>
      </c>
      <c r="J57" s="11">
        <f>Table1[[#This Row],[Surveyed Elevation (ft msl)b]]-Table1[[#This Row],[Corrected DTW WLM (ft bgs)]]+Table1[[#This Row],[Difference between Survey Pointse (ft)]]</f>
        <v>17.054305555555544</v>
      </c>
      <c r="K57" s="11">
        <v>88.43</v>
      </c>
      <c r="L57" s="12" t="s">
        <v>67</v>
      </c>
      <c r="M57" s="8"/>
      <c r="N57" s="16"/>
    </row>
    <row r="58" spans="1:14" ht="98.25" customHeight="1" x14ac:dyDescent="0.25">
      <c r="A58" s="9">
        <v>44859</v>
      </c>
      <c r="B58" s="10">
        <v>0.3611111111111111</v>
      </c>
      <c r="C58" s="13" t="s">
        <v>38</v>
      </c>
      <c r="D58" s="28">
        <v>105.51430000000001</v>
      </c>
      <c r="E58" s="11">
        <v>0</v>
      </c>
      <c r="F58" s="11">
        <v>88.63</v>
      </c>
      <c r="G58" s="11" t="s">
        <v>66</v>
      </c>
      <c r="H58" s="11">
        <v>0</v>
      </c>
      <c r="I58" s="11">
        <v>88.63</v>
      </c>
      <c r="J58" s="11">
        <f>Table1[[#This Row],[Surveyed Elevation (ft msl)b]]-Table1[[#This Row],[Corrected DTW WLM (ft bgs)]]+Table1[[#This Row],[Difference between Survey Pointse (ft)]]</f>
        <v>16.88430000000001</v>
      </c>
      <c r="K58" s="11">
        <f>Table1[[#This Row],[Corrected DTW WLM (ft bgs)]]</f>
        <v>88.63</v>
      </c>
      <c r="L58" s="12" t="s">
        <v>67</v>
      </c>
      <c r="M58" s="8"/>
      <c r="N58" s="16"/>
    </row>
    <row r="59" spans="1:14" ht="98.25" customHeight="1" x14ac:dyDescent="0.25">
      <c r="A59" s="9">
        <v>44861</v>
      </c>
      <c r="B59" s="10">
        <v>0.33333333333333331</v>
      </c>
      <c r="C59" s="13" t="s">
        <v>38</v>
      </c>
      <c r="D59" s="28">
        <v>105.51430000000001</v>
      </c>
      <c r="E59" s="11">
        <v>0</v>
      </c>
      <c r="F59" s="11">
        <v>88.63</v>
      </c>
      <c r="G59" s="11" t="s">
        <v>65</v>
      </c>
      <c r="H59" s="11">
        <v>-0.06</v>
      </c>
      <c r="I59" s="11">
        <v>88.63</v>
      </c>
      <c r="J59" s="11">
        <f>Table1[[#This Row],[Surveyed Elevation (ft msl)b]]-Table1[[#This Row],[Corrected DTW WLM (ft bgs)]]+Table1[[#This Row],[Difference between Survey Pointse (ft)]]</f>
        <v>16.88430000000001</v>
      </c>
      <c r="K59" s="11">
        <f>Table1[[#This Row],[Corrected DTW WLM (ft bgs)]]</f>
        <v>88.63</v>
      </c>
      <c r="L59" s="12" t="s">
        <v>67</v>
      </c>
      <c r="M59" s="8"/>
      <c r="N59" s="16"/>
    </row>
    <row r="60" spans="1:14" ht="98.25" customHeight="1" x14ac:dyDescent="0.25">
      <c r="A60" s="9">
        <v>44866</v>
      </c>
      <c r="B60" s="10">
        <v>0.35416666666666669</v>
      </c>
      <c r="C60" s="13" t="s">
        <v>38</v>
      </c>
      <c r="D60" s="28">
        <v>105.51430000000001</v>
      </c>
      <c r="E60" s="11">
        <v>0</v>
      </c>
      <c r="F60" s="11">
        <v>88.66</v>
      </c>
      <c r="G60" s="11" t="s">
        <v>65</v>
      </c>
      <c r="H60" s="11">
        <v>-0.06</v>
      </c>
      <c r="I60" s="11">
        <v>88.66</v>
      </c>
      <c r="J60" s="11">
        <f>Table1[[#This Row],[Surveyed Elevation (ft msl)b]]-Table1[[#This Row],[Corrected DTW WLM (ft bgs)]]+Table1[[#This Row],[Difference between Survey Pointse (ft)]]</f>
        <v>16.854300000000009</v>
      </c>
      <c r="K60" s="11">
        <f>Table1[[#This Row],[Corrected DTW WLM (ft bgs)]]</f>
        <v>88.66</v>
      </c>
      <c r="L60" s="12" t="s">
        <v>67</v>
      </c>
      <c r="M60" s="8" t="s">
        <v>4</v>
      </c>
      <c r="N60" s="16"/>
    </row>
    <row r="61" spans="1:14" ht="98.25" customHeight="1" x14ac:dyDescent="0.25">
      <c r="A61" s="9">
        <v>44868</v>
      </c>
      <c r="B61" s="10">
        <v>0.34722222222222227</v>
      </c>
      <c r="C61" s="13" t="s">
        <v>38</v>
      </c>
      <c r="D61" s="28">
        <v>105.51430000000001</v>
      </c>
      <c r="E61" s="11">
        <v>0</v>
      </c>
      <c r="F61" s="11">
        <v>88.43</v>
      </c>
      <c r="G61" s="11" t="s">
        <v>66</v>
      </c>
      <c r="H61" s="11">
        <v>0</v>
      </c>
      <c r="I61" s="11">
        <v>88.43</v>
      </c>
      <c r="J61" s="11">
        <f>Table1[[#This Row],[Surveyed Elevation (ft msl)b]]-Table1[[#This Row],[Corrected DTW WLM (ft bgs)]]+Table1[[#This Row],[Difference between Survey Pointse (ft)]]</f>
        <v>17.084299999999999</v>
      </c>
      <c r="K61" s="11">
        <f>Table1[[#This Row],[Corrected DTW WLM (ft bgs)]]</f>
        <v>88.43</v>
      </c>
      <c r="L61" s="12" t="s">
        <v>67</v>
      </c>
      <c r="M61" s="8"/>
      <c r="N61" s="16"/>
    </row>
    <row r="62" spans="1:14" ht="98.25" customHeight="1" x14ac:dyDescent="0.25">
      <c r="A62" s="9">
        <v>44873</v>
      </c>
      <c r="B62" s="10">
        <v>0.40277777777777773</v>
      </c>
      <c r="C62" s="13" t="s">
        <v>38</v>
      </c>
      <c r="D62" s="28">
        <v>105.51430000000001</v>
      </c>
      <c r="E62" s="11">
        <v>0</v>
      </c>
      <c r="F62" s="11">
        <v>88.42</v>
      </c>
      <c r="G62" s="11" t="s">
        <v>68</v>
      </c>
      <c r="H62" s="11">
        <v>-0.08</v>
      </c>
      <c r="I62" s="11">
        <v>88.42</v>
      </c>
      <c r="J62" s="11">
        <f>Table1[[#This Row],[Surveyed Elevation (ft msl)b]]-Table1[[#This Row],[Corrected DTW WLM (ft bgs)]]+Table1[[#This Row],[Difference between Survey Pointse (ft)]]</f>
        <v>17.094300000000004</v>
      </c>
      <c r="K62" s="11">
        <f>Table1[[#This Row],[Corrected DTW WLM (ft bgs)]]</f>
        <v>88.42</v>
      </c>
      <c r="L62" s="12" t="s">
        <v>67</v>
      </c>
      <c r="M62" s="8"/>
      <c r="N62" s="16"/>
    </row>
    <row r="63" spans="1:14" ht="99" customHeight="1" x14ac:dyDescent="0.25">
      <c r="A63" s="9">
        <v>44875</v>
      </c>
      <c r="B63" s="10">
        <v>0.35416666666666669</v>
      </c>
      <c r="C63" s="13" t="s">
        <v>38</v>
      </c>
      <c r="D63" s="28">
        <v>105.51430000000001</v>
      </c>
      <c r="E63" s="11">
        <v>0</v>
      </c>
      <c r="F63" s="11">
        <v>88.56</v>
      </c>
      <c r="G63" s="11" t="s">
        <v>66</v>
      </c>
      <c r="H63" s="11">
        <v>0</v>
      </c>
      <c r="I63" s="11">
        <v>88.56</v>
      </c>
      <c r="J63" s="11">
        <f>Table1[[#This Row],[Surveyed Elevation (ft msl)b]]-Table1[[#This Row],[Corrected DTW WLM (ft bgs)]]+Table1[[#This Row],[Difference between Survey Pointse (ft)]]</f>
        <v>16.954300000000003</v>
      </c>
      <c r="K63" s="11">
        <f>Table1[[#This Row],[Corrected DTW WLM (ft bgs)]]</f>
        <v>88.56</v>
      </c>
      <c r="L63" s="12" t="s">
        <v>67</v>
      </c>
      <c r="M63" s="8"/>
      <c r="N63" s="16"/>
    </row>
    <row r="64" spans="1:14" ht="98.25" customHeight="1" x14ac:dyDescent="0.25">
      <c r="A64" s="9">
        <v>44880</v>
      </c>
      <c r="B64" s="10">
        <v>0.3298611111111111</v>
      </c>
      <c r="C64" s="13" t="s">
        <v>38</v>
      </c>
      <c r="D64" s="28">
        <v>105.51430000000001</v>
      </c>
      <c r="E64" s="11">
        <v>0</v>
      </c>
      <c r="F64" s="11">
        <v>88.79</v>
      </c>
      <c r="G64" s="11" t="s">
        <v>68</v>
      </c>
      <c r="H64" s="11">
        <v>-0.08</v>
      </c>
      <c r="I64" s="11">
        <v>88.79</v>
      </c>
      <c r="J64" s="11">
        <f>Table1[[#This Row],[Surveyed Elevation (ft msl)b]]-Table1[[#This Row],[Corrected DTW WLM (ft bgs)]]+Table1[[#This Row],[Difference between Survey Pointse (ft)]]</f>
        <v>16.724299999999999</v>
      </c>
      <c r="K64" s="11">
        <f>Table1[[#This Row],[Corrected DTW WLM (ft bgs)]]</f>
        <v>88.79</v>
      </c>
      <c r="L64" s="12" t="s">
        <v>67</v>
      </c>
      <c r="M64" s="8"/>
      <c r="N64" s="16"/>
    </row>
    <row r="65" spans="1:14" ht="100.5" customHeight="1" x14ac:dyDescent="0.25">
      <c r="A65" s="9">
        <v>44882</v>
      </c>
      <c r="B65" s="10">
        <v>0.44722222222222219</v>
      </c>
      <c r="C65" s="13" t="s">
        <v>38</v>
      </c>
      <c r="D65" s="28">
        <v>105.51430000000001</v>
      </c>
      <c r="E65" s="11">
        <v>0</v>
      </c>
      <c r="F65" s="11">
        <v>88.64</v>
      </c>
      <c r="G65" s="11" t="s">
        <v>68</v>
      </c>
      <c r="H65" s="11">
        <v>-0.08</v>
      </c>
      <c r="I65" s="11">
        <v>88.64</v>
      </c>
      <c r="J65" s="11">
        <f>Table1[[#This Row],[Surveyed Elevation (ft msl)b]]-Table1[[#This Row],[Corrected DTW WLM (ft bgs)]]+Table1[[#This Row],[Difference between Survey Pointse (ft)]]</f>
        <v>16.874300000000005</v>
      </c>
      <c r="K65" s="11">
        <f>Table1[[#This Row],[Corrected DTW WLM (ft bgs)]]</f>
        <v>88.64</v>
      </c>
      <c r="L65" s="12" t="s">
        <v>67</v>
      </c>
      <c r="M65" s="8"/>
      <c r="N65" s="16"/>
    </row>
    <row r="66" spans="1:14" ht="99" customHeight="1" x14ac:dyDescent="0.25">
      <c r="A66" s="9">
        <v>44885</v>
      </c>
      <c r="B66" s="10">
        <v>0.35972222222222222</v>
      </c>
      <c r="C66" s="13" t="s">
        <v>38</v>
      </c>
      <c r="D66" s="28">
        <v>105.51430000000001</v>
      </c>
      <c r="E66" s="11">
        <v>0</v>
      </c>
      <c r="F66" s="11">
        <v>88.52</v>
      </c>
      <c r="G66" s="11" t="s">
        <v>65</v>
      </c>
      <c r="H66" s="11">
        <v>-0.06</v>
      </c>
      <c r="I66" s="11">
        <v>88.52</v>
      </c>
      <c r="J66" s="11">
        <f>Table1[[#This Row],[Surveyed Elevation (ft msl)b]]-Table1[[#This Row],[Corrected DTW WLM (ft bgs)]]+Table1[[#This Row],[Difference between Survey Pointse (ft)]]</f>
        <v>16.99430000000001</v>
      </c>
      <c r="K66" s="11">
        <f>Table1[[#This Row],[Corrected DTW WLM (ft bgs)]]</f>
        <v>88.52</v>
      </c>
      <c r="L66" s="12" t="s">
        <v>67</v>
      </c>
      <c r="M66" s="8"/>
      <c r="N66" s="16"/>
    </row>
    <row r="67" spans="1:14" ht="100.5" customHeight="1" x14ac:dyDescent="0.25">
      <c r="A67" s="9">
        <v>44887</v>
      </c>
      <c r="B67" s="10">
        <v>0.4201388888888889</v>
      </c>
      <c r="C67" s="13" t="s">
        <v>38</v>
      </c>
      <c r="D67" s="28">
        <v>105.51430000000001</v>
      </c>
      <c r="E67" s="11">
        <v>0</v>
      </c>
      <c r="F67" s="11">
        <v>88.38</v>
      </c>
      <c r="G67" s="11" t="s">
        <v>66</v>
      </c>
      <c r="H67" s="11">
        <v>0</v>
      </c>
      <c r="I67" s="11">
        <v>88.38</v>
      </c>
      <c r="J67" s="11">
        <f>Table1[[#This Row],[Surveyed Elevation (ft msl)b]]-Table1[[#This Row],[Corrected DTW WLM (ft bgs)]]+Table1[[#This Row],[Difference between Survey Pointse (ft)]]</f>
        <v>17.13430000000001</v>
      </c>
      <c r="K67" s="11">
        <f>Table1[[#This Row],[Corrected DTW WLM (ft bgs)]]</f>
        <v>88.38</v>
      </c>
      <c r="L67" s="12" t="s">
        <v>67</v>
      </c>
      <c r="M67" s="8"/>
      <c r="N67" s="16"/>
    </row>
    <row r="68" spans="1:14" ht="99" customHeight="1" x14ac:dyDescent="0.25">
      <c r="A68" s="9">
        <v>44896</v>
      </c>
      <c r="B68" s="10">
        <v>0.47569444444444442</v>
      </c>
      <c r="C68" s="13" t="s">
        <v>38</v>
      </c>
      <c r="D68" s="28">
        <v>105.51430000000001</v>
      </c>
      <c r="E68" s="11">
        <v>0</v>
      </c>
      <c r="F68" s="11">
        <v>88.35</v>
      </c>
      <c r="G68" s="11" t="s">
        <v>69</v>
      </c>
      <c r="H68" s="11">
        <v>-0.06</v>
      </c>
      <c r="I68" s="11">
        <v>88.35</v>
      </c>
      <c r="J68" s="11">
        <f>Table1[[#This Row],[Surveyed Elevation (ft msl)b]]-Table1[[#This Row],[Corrected DTW WLM (ft bgs)]]+Table1[[#This Row],[Difference between Survey Pointse (ft)]]</f>
        <v>17.164300000000011</v>
      </c>
      <c r="K68" s="11">
        <f>Table1[[#This Row],[Corrected DTW WLM (ft bgs)]]</f>
        <v>88.35</v>
      </c>
      <c r="L68" s="12" t="s">
        <v>67</v>
      </c>
      <c r="M68" s="8"/>
      <c r="N68" s="16"/>
    </row>
    <row r="69" spans="1:14" ht="98.25" customHeight="1" x14ac:dyDescent="0.25">
      <c r="A69" s="9">
        <v>44902</v>
      </c>
      <c r="B69" s="10">
        <v>0.35416666666666669</v>
      </c>
      <c r="C69" s="13" t="s">
        <v>38</v>
      </c>
      <c r="D69" s="28">
        <v>105.51430000000001</v>
      </c>
      <c r="E69" s="11">
        <v>0</v>
      </c>
      <c r="F69" s="11">
        <v>88.33</v>
      </c>
      <c r="G69" s="11" t="s">
        <v>66</v>
      </c>
      <c r="H69" s="11">
        <v>0</v>
      </c>
      <c r="I69" s="11">
        <v>88.33</v>
      </c>
      <c r="J69" s="11">
        <f>Table1[[#This Row],[Surveyed Elevation (ft msl)b]]-Table1[[#This Row],[Corrected DTW WLM (ft bgs)]]+Table1[[#This Row],[Difference between Survey Pointse (ft)]]</f>
        <v>17.184300000000007</v>
      </c>
      <c r="K69" s="11">
        <f>Table1[[#This Row],[Corrected DTW WLM (ft bgs)]]</f>
        <v>88.33</v>
      </c>
      <c r="L69" s="12" t="s">
        <v>67</v>
      </c>
      <c r="M69" s="8"/>
      <c r="N69" s="16"/>
    </row>
    <row r="70" spans="1:14" ht="99" customHeight="1" x14ac:dyDescent="0.25">
      <c r="A70" s="9">
        <v>44910</v>
      </c>
      <c r="B70" s="10">
        <v>0.3611111111111111</v>
      </c>
      <c r="C70" s="13" t="s">
        <v>38</v>
      </c>
      <c r="D70" s="28">
        <v>105.51430000000001</v>
      </c>
      <c r="E70" s="11">
        <v>0</v>
      </c>
      <c r="F70" s="11">
        <v>88.34</v>
      </c>
      <c r="G70" s="11" t="s">
        <v>69</v>
      </c>
      <c r="H70" s="11">
        <v>-0.06</v>
      </c>
      <c r="I70" s="11">
        <v>88.34</v>
      </c>
      <c r="J70" s="11">
        <f>Table1[[#This Row],[Surveyed Elevation (ft msl)b]]-Table1[[#This Row],[Corrected DTW WLM (ft bgs)]]+Table1[[#This Row],[Difference between Survey Pointse (ft)]]</f>
        <v>17.174300000000002</v>
      </c>
      <c r="K70" s="11">
        <f>Table1[[#This Row],[Corrected DTW WLM (ft bgs)]]</f>
        <v>88.34</v>
      </c>
      <c r="L70" s="12" t="s">
        <v>67</v>
      </c>
      <c r="M70" s="8"/>
      <c r="N70" s="16"/>
    </row>
    <row r="71" spans="1:14" ht="99.75" customHeight="1" x14ac:dyDescent="0.25">
      <c r="A71" s="9">
        <v>44917</v>
      </c>
      <c r="B71" s="10">
        <v>0.51666666666666672</v>
      </c>
      <c r="C71" s="13" t="s">
        <v>38</v>
      </c>
      <c r="D71" s="28">
        <v>105.51430000000001</v>
      </c>
      <c r="E71" s="11">
        <v>0</v>
      </c>
      <c r="F71" s="11">
        <v>88.25</v>
      </c>
      <c r="G71" s="11" t="s">
        <v>66</v>
      </c>
      <c r="H71" s="11">
        <v>0</v>
      </c>
      <c r="I71" s="11">
        <v>88.25</v>
      </c>
      <c r="J71" s="11">
        <f>Table1[[#This Row],[Surveyed Elevation (ft msl)b]]-Table1[[#This Row],[Corrected DTW WLM (ft bgs)]]+Table1[[#This Row],[Difference between Survey Pointse (ft)]]</f>
        <v>17.264300000000006</v>
      </c>
      <c r="K71" s="11">
        <f>Table1[[#This Row],[Corrected DTW WLM (ft bgs)]]</f>
        <v>88.25</v>
      </c>
      <c r="L71" s="12" t="s">
        <v>67</v>
      </c>
      <c r="M71" s="8"/>
      <c r="N71" s="16"/>
    </row>
    <row r="72" spans="1:14" ht="99.75" customHeight="1" x14ac:dyDescent="0.25">
      <c r="A72" s="9">
        <v>44924</v>
      </c>
      <c r="B72" s="10">
        <v>0.46180555555555558</v>
      </c>
      <c r="C72" s="13" t="s">
        <v>38</v>
      </c>
      <c r="D72" s="28">
        <v>105.51430000000001</v>
      </c>
      <c r="E72" s="11">
        <v>0</v>
      </c>
      <c r="F72" s="11">
        <v>88.46</v>
      </c>
      <c r="G72" s="11" t="s">
        <v>66</v>
      </c>
      <c r="H72" s="11">
        <v>0</v>
      </c>
      <c r="I72" s="11">
        <v>88.46</v>
      </c>
      <c r="J72" s="11">
        <f>Table1[[#This Row],[Surveyed Elevation (ft msl)b]]-Table1[[#This Row],[Corrected DTW WLM (ft bgs)]]+Table1[[#This Row],[Difference between Survey Pointse (ft)]]</f>
        <v>17.054300000000012</v>
      </c>
      <c r="K72" s="11">
        <f>Table1[[#This Row],[Corrected DTW WLM (ft bgs)]]</f>
        <v>88.46</v>
      </c>
      <c r="L72" s="12" t="s">
        <v>67</v>
      </c>
      <c r="M72" s="8"/>
      <c r="N72" s="16"/>
    </row>
    <row r="73" spans="1:14" ht="97.5" customHeight="1" x14ac:dyDescent="0.25">
      <c r="A73" s="9">
        <v>44931</v>
      </c>
      <c r="B73" s="10">
        <v>0.37152777777777773</v>
      </c>
      <c r="C73" s="13" t="s">
        <v>38</v>
      </c>
      <c r="D73" s="28">
        <v>105.51430000000001</v>
      </c>
      <c r="E73" s="11">
        <v>0</v>
      </c>
      <c r="F73" s="11">
        <v>88.32</v>
      </c>
      <c r="G73" s="11" t="s">
        <v>66</v>
      </c>
      <c r="H73" s="11">
        <v>0</v>
      </c>
      <c r="I73" s="11">
        <v>88.32</v>
      </c>
      <c r="J73" s="11">
        <f>Table1[[#This Row],[Surveyed Elevation (ft msl)b]]-Table1[[#This Row],[Corrected DTW WLM (ft bgs)]]+Table1[[#This Row],[Difference between Survey Pointse (ft)]]</f>
        <v>17.194300000000013</v>
      </c>
      <c r="K73" s="11">
        <f>Table1[[#This Row],[Corrected DTW WLM (ft bgs)]]</f>
        <v>88.32</v>
      </c>
      <c r="L73" s="12" t="s">
        <v>67</v>
      </c>
      <c r="M73" s="8" t="s">
        <v>4</v>
      </c>
      <c r="N73" s="16"/>
    </row>
    <row r="74" spans="1:14" ht="99" customHeight="1" x14ac:dyDescent="0.25">
      <c r="A74" s="9">
        <v>44937</v>
      </c>
      <c r="B74" s="10">
        <v>0.45833333333333331</v>
      </c>
      <c r="C74" s="13" t="s">
        <v>38</v>
      </c>
      <c r="D74" s="28">
        <v>105.51430000000001</v>
      </c>
      <c r="E74" s="11">
        <v>0</v>
      </c>
      <c r="F74" s="11">
        <v>88.63</v>
      </c>
      <c r="G74" s="11" t="s">
        <v>65</v>
      </c>
      <c r="H74" s="11">
        <v>-0.06</v>
      </c>
      <c r="I74" s="11">
        <v>88.63</v>
      </c>
      <c r="J74" s="11">
        <f>Table1[[#This Row],[Surveyed Elevation (ft msl)b]]-Table1[[#This Row],[Corrected DTW WLM (ft bgs)]]+Table1[[#This Row],[Difference between Survey Pointse (ft)]]</f>
        <v>16.88430000000001</v>
      </c>
      <c r="K74" s="11">
        <f>Table1[[#This Row],[Corrected DTW WLM (ft bgs)]]</f>
        <v>88.63</v>
      </c>
      <c r="L74" s="12" t="s">
        <v>67</v>
      </c>
      <c r="M74" s="8"/>
      <c r="N74" s="16"/>
    </row>
    <row r="75" spans="1:14" ht="99.75" customHeight="1" x14ac:dyDescent="0.25">
      <c r="A75" s="9">
        <v>44944</v>
      </c>
      <c r="B75" s="10">
        <v>0.46180555555555558</v>
      </c>
      <c r="C75" s="13" t="s">
        <v>38</v>
      </c>
      <c r="D75" s="28">
        <v>105.51430000000001</v>
      </c>
      <c r="E75" s="11">
        <v>0</v>
      </c>
      <c r="F75" s="11">
        <v>88.57</v>
      </c>
      <c r="G75" s="11" t="s">
        <v>65</v>
      </c>
      <c r="H75" s="11">
        <v>-0.06</v>
      </c>
      <c r="I75" s="11">
        <v>88.57</v>
      </c>
      <c r="J75" s="11">
        <f>Table1[[#This Row],[Surveyed Elevation (ft msl)b]]-Table1[[#This Row],[Corrected DTW WLM (ft bgs)]]+Table1[[#This Row],[Difference between Survey Pointse (ft)]]</f>
        <v>16.944300000000013</v>
      </c>
      <c r="K75" s="11">
        <f>Table1[[#This Row],[Corrected DTW WLM (ft bgs)]]</f>
        <v>88.57</v>
      </c>
      <c r="L75" s="12" t="s">
        <v>67</v>
      </c>
      <c r="M75" s="8"/>
      <c r="N75" s="16"/>
    </row>
    <row r="76" spans="1:14" ht="98.25" customHeight="1" x14ac:dyDescent="0.25">
      <c r="A76" s="9">
        <v>44952</v>
      </c>
      <c r="B76" s="10">
        <v>0.48958333333333331</v>
      </c>
      <c r="C76" s="13" t="s">
        <v>38</v>
      </c>
      <c r="D76" s="28">
        <v>105.51430000000001</v>
      </c>
      <c r="E76" s="11">
        <v>0</v>
      </c>
      <c r="F76" s="11">
        <v>88.64</v>
      </c>
      <c r="G76" s="11" t="s">
        <v>68</v>
      </c>
      <c r="H76" s="11">
        <v>-0.08</v>
      </c>
      <c r="I76" s="11">
        <v>88.64</v>
      </c>
      <c r="J76" s="11">
        <f>Table1[[#This Row],[Surveyed Elevation (ft msl)b]]-Table1[[#This Row],[Corrected DTW WLM (ft bgs)]]+Table1[[#This Row],[Difference between Survey Pointse (ft)]]</f>
        <v>16.874300000000005</v>
      </c>
      <c r="K76" s="11">
        <f>Table1[[#This Row],[Corrected DTW WLM (ft bgs)]]</f>
        <v>88.64</v>
      </c>
      <c r="L76" s="12" t="s">
        <v>67</v>
      </c>
      <c r="M76" s="8"/>
      <c r="N76" s="16"/>
    </row>
    <row r="77" spans="1:14" ht="98.25" customHeight="1" x14ac:dyDescent="0.25">
      <c r="A77" s="9">
        <v>44959</v>
      </c>
      <c r="B77" s="10">
        <v>0.47361111111111115</v>
      </c>
      <c r="C77" s="13" t="s">
        <v>38</v>
      </c>
      <c r="D77" s="28">
        <v>105.51430000000001</v>
      </c>
      <c r="E77" s="11">
        <v>0</v>
      </c>
      <c r="F77" s="11">
        <v>88.44</v>
      </c>
      <c r="G77" s="11" t="s">
        <v>68</v>
      </c>
      <c r="H77" s="11">
        <v>-0.08</v>
      </c>
      <c r="I77" s="11">
        <v>88.44</v>
      </c>
      <c r="J77" s="11">
        <f>Table1[[#This Row],[Surveyed Elevation (ft msl)b]]-Table1[[#This Row],[Corrected DTW WLM (ft bgs)]]+Table1[[#This Row],[Difference between Survey Pointse (ft)]]</f>
        <v>17.074300000000008</v>
      </c>
      <c r="K77" s="11">
        <f>Table1[[#This Row],[Corrected DTW WLM (ft bgs)]]</f>
        <v>88.44</v>
      </c>
      <c r="L77" s="12" t="s">
        <v>67</v>
      </c>
      <c r="M77" s="8"/>
      <c r="N77" s="16"/>
    </row>
    <row r="78" spans="1:14" ht="99.75" customHeight="1" x14ac:dyDescent="0.25">
      <c r="A78" s="9">
        <v>44966</v>
      </c>
      <c r="B78" s="10">
        <v>0.35972222222222222</v>
      </c>
      <c r="C78" s="13" t="s">
        <v>38</v>
      </c>
      <c r="D78" s="28">
        <v>105.51430000000001</v>
      </c>
      <c r="E78" s="11">
        <v>0</v>
      </c>
      <c r="F78" s="11">
        <v>88.27</v>
      </c>
      <c r="G78" s="11" t="s">
        <v>61</v>
      </c>
      <c r="H78" s="11">
        <v>-0.02</v>
      </c>
      <c r="I78" s="11">
        <f>Table1[[#This Row],[DTW WLM (ft bgs)]]+Table1[[#This Row],[Correction Factor WLMc (ft)]]</f>
        <v>88.25</v>
      </c>
      <c r="J78" s="11">
        <f>Table1[[#This Row],[Surveyed Elevation (ft msl)b]]-Table1[[#This Row],[Corrected DTW WLM (ft bgs)]]+Table1[[#This Row],[Difference between Survey Pointse (ft)]]</f>
        <v>17.264300000000006</v>
      </c>
      <c r="K78" s="11" t="s">
        <v>17</v>
      </c>
      <c r="L78" s="12" t="s">
        <v>67</v>
      </c>
      <c r="M78" s="8"/>
      <c r="N78" s="16"/>
    </row>
    <row r="79" spans="1:14" ht="99.75" customHeight="1" x14ac:dyDescent="0.25">
      <c r="A79" s="9">
        <v>44972</v>
      </c>
      <c r="B79" s="10">
        <v>0.48819444444444443</v>
      </c>
      <c r="C79" s="13" t="s">
        <v>38</v>
      </c>
      <c r="D79" s="28">
        <v>105.51430000000001</v>
      </c>
      <c r="E79" s="11">
        <v>0</v>
      </c>
      <c r="F79" s="11">
        <v>88.23</v>
      </c>
      <c r="G79" s="11" t="s">
        <v>65</v>
      </c>
      <c r="H79" s="11">
        <v>-0.06</v>
      </c>
      <c r="I79" s="11">
        <f>Table1[[#This Row],[DTW WLM (ft bgs)]]+Table1[[#This Row],[Correction Factor WLMc (ft)]]</f>
        <v>88.17</v>
      </c>
      <c r="J79" s="11">
        <f>Table1[[#This Row],[Surveyed Elevation (ft msl)b]]-Table1[[#This Row],[Corrected DTW WLM (ft bgs)]]+Table1[[#This Row],[Difference between Survey Pointse (ft)]]</f>
        <v>17.344300000000004</v>
      </c>
      <c r="K79" s="11">
        <f>Table1[[#This Row],[Corrected DTW WLM (ft bgs)]]</f>
        <v>88.17</v>
      </c>
      <c r="L79" s="12" t="s">
        <v>67</v>
      </c>
      <c r="M79" s="8"/>
      <c r="N79" s="16"/>
    </row>
    <row r="80" spans="1:14" ht="94.5" customHeight="1" x14ac:dyDescent="0.25">
      <c r="A80" s="9">
        <v>44980</v>
      </c>
      <c r="B80" s="10">
        <v>0.49305555555555558</v>
      </c>
      <c r="C80" s="13" t="s">
        <v>38</v>
      </c>
      <c r="D80" s="28">
        <v>105.51430000000001</v>
      </c>
      <c r="E80" s="11">
        <v>0</v>
      </c>
      <c r="F80" s="11">
        <v>88.33</v>
      </c>
      <c r="G80" s="11" t="s">
        <v>65</v>
      </c>
      <c r="H80" s="11">
        <v>-0.06</v>
      </c>
      <c r="I80" s="11">
        <f>Table1[[#This Row],[DTW WLM (ft bgs)]]+Table1[[#This Row],[Correction Factor WLMc (ft)]]</f>
        <v>88.27</v>
      </c>
      <c r="J80" s="11">
        <f>Table1[[#This Row],[Surveyed Elevation (ft msl)b]]-Table1[[#This Row],[Corrected DTW WLM (ft bgs)]]+Table1[[#This Row],[Difference between Survey Pointse (ft)]]</f>
        <v>17.24430000000001</v>
      </c>
      <c r="K80" s="11">
        <f>Table1[[#This Row],[Corrected DTW WLM (ft bgs)]]</f>
        <v>88.27</v>
      </c>
      <c r="L80" s="12" t="s">
        <v>67</v>
      </c>
      <c r="M80" s="8"/>
      <c r="N80" s="16"/>
    </row>
    <row r="81" spans="1:16" ht="96.75" customHeight="1" x14ac:dyDescent="0.25">
      <c r="A81" s="9">
        <v>44986</v>
      </c>
      <c r="B81" s="10">
        <v>0.43402777777777773</v>
      </c>
      <c r="C81" s="13" t="s">
        <v>38</v>
      </c>
      <c r="D81" s="28">
        <v>105.51430000000001</v>
      </c>
      <c r="E81" s="11">
        <v>0</v>
      </c>
      <c r="F81" s="11">
        <v>88.26</v>
      </c>
      <c r="G81" s="11" t="s">
        <v>65</v>
      </c>
      <c r="H81" s="11">
        <v>-0.06</v>
      </c>
      <c r="I81" s="11">
        <f>Table1[[#This Row],[DTW WLM (ft bgs)]]+Table1[[#This Row],[Correction Factor WLMc (ft)]]</f>
        <v>88.2</v>
      </c>
      <c r="J81" s="11">
        <f>Table1[[#This Row],[Surveyed Elevation (ft msl)b]]-Table1[[#This Row],[Corrected DTW WLM (ft bgs)]]+Table1[[#This Row],[Difference between Survey Pointse (ft)]]</f>
        <v>17.314300000000003</v>
      </c>
      <c r="K81" s="11">
        <f>Table1[[#This Row],[Corrected DTW WLM (ft bgs)]]</f>
        <v>88.2</v>
      </c>
      <c r="L81" s="12" t="s">
        <v>67</v>
      </c>
      <c r="M81" s="8"/>
      <c r="N81" s="16"/>
    </row>
    <row r="82" spans="1:16" ht="96.75" customHeight="1" x14ac:dyDescent="0.25">
      <c r="A82" s="9">
        <v>44993</v>
      </c>
      <c r="B82" s="10">
        <v>0.45833333333333331</v>
      </c>
      <c r="C82" s="13" t="s">
        <v>38</v>
      </c>
      <c r="D82" s="28">
        <v>105.51430000000001</v>
      </c>
      <c r="E82" s="11">
        <v>0</v>
      </c>
      <c r="F82" s="11">
        <v>88.34</v>
      </c>
      <c r="G82" s="11" t="s">
        <v>69</v>
      </c>
      <c r="H82" s="11">
        <v>-0.06</v>
      </c>
      <c r="I82" s="11">
        <f>Table1[[#This Row],[DTW WLM (ft bgs)]]+Table1[[#This Row],[Correction Factor WLMc (ft)]]</f>
        <v>88.28</v>
      </c>
      <c r="J82" s="11">
        <f>Table1[[#This Row],[Surveyed Elevation (ft msl)b]]-Table1[[#This Row],[Corrected DTW WLM (ft bgs)]]+Table1[[#This Row],[Difference between Survey Pointse (ft)]]</f>
        <v>17.234300000000005</v>
      </c>
      <c r="K82" s="11">
        <f>Table1[[#This Row],[Corrected DTW WLM (ft bgs)]]</f>
        <v>88.28</v>
      </c>
      <c r="L82" s="12" t="s">
        <v>67</v>
      </c>
      <c r="M82" s="8"/>
      <c r="N82" s="16"/>
    </row>
    <row r="83" spans="1:16" ht="96.75" customHeight="1" x14ac:dyDescent="0.25">
      <c r="A83" s="9">
        <v>45001</v>
      </c>
      <c r="B83" s="10">
        <v>0.46527777777777773</v>
      </c>
      <c r="C83" s="13" t="s">
        <v>38</v>
      </c>
      <c r="D83" s="28">
        <v>105.51430000000001</v>
      </c>
      <c r="E83" s="11">
        <v>0</v>
      </c>
      <c r="F83" s="11">
        <v>88.24</v>
      </c>
      <c r="G83" s="11" t="s">
        <v>69</v>
      </c>
      <c r="H83" s="11">
        <v>-0.06</v>
      </c>
      <c r="I83" s="11">
        <f>Table1[[#This Row],[DTW WLM (ft bgs)]]+Table1[[#This Row],[Correction Factor WLMc (ft)]]</f>
        <v>88.179999999999993</v>
      </c>
      <c r="J83" s="11">
        <f>Table1[[#This Row],[Surveyed Elevation (ft msl)b]]-Table1[[#This Row],[Corrected DTW WLM (ft bgs)]]+Table1[[#This Row],[Difference between Survey Pointse (ft)]]</f>
        <v>17.334300000000013</v>
      </c>
      <c r="K83" s="11">
        <f>Table1[[#This Row],[Corrected DTW WLM (ft bgs)]]</f>
        <v>88.179999999999993</v>
      </c>
      <c r="L83" s="12" t="s">
        <v>67</v>
      </c>
      <c r="M83" s="8"/>
      <c r="N83" s="16"/>
    </row>
    <row r="84" spans="1:16" ht="96.75" customHeight="1" x14ac:dyDescent="0.25">
      <c r="A84" s="9">
        <v>45007</v>
      </c>
      <c r="B84" s="10">
        <v>0.40833333333333338</v>
      </c>
      <c r="C84" s="13" t="s">
        <v>38</v>
      </c>
      <c r="D84" s="28">
        <v>105.51430000000001</v>
      </c>
      <c r="E84" s="11">
        <v>0</v>
      </c>
      <c r="F84" s="11">
        <v>88.37</v>
      </c>
      <c r="G84" s="11" t="s">
        <v>66</v>
      </c>
      <c r="H84" s="11">
        <v>0</v>
      </c>
      <c r="I84" s="11">
        <f>Table1[[#This Row],[DTW WLM (ft bgs)]]+Table1[[#This Row],[Correction Factor WLMc (ft)]]</f>
        <v>88.37</v>
      </c>
      <c r="J84" s="11">
        <f>Table1[[#This Row],[Surveyed Elevation (ft msl)b]]-Table1[[#This Row],[Corrected DTW WLM (ft bgs)]]+Table1[[#This Row],[Difference between Survey Pointse (ft)]]</f>
        <v>17.144300000000001</v>
      </c>
      <c r="K84" s="11">
        <f>Table1[[#This Row],[Corrected DTW WLM (ft bgs)]]</f>
        <v>88.37</v>
      </c>
      <c r="L84" s="12" t="s">
        <v>67</v>
      </c>
      <c r="M84" s="8"/>
      <c r="N84" s="16"/>
    </row>
    <row r="85" spans="1:16" ht="96.75" customHeight="1" x14ac:dyDescent="0.25">
      <c r="A85" s="9">
        <v>45014</v>
      </c>
      <c r="B85" s="10">
        <v>0.40833333333333338</v>
      </c>
      <c r="C85" s="13" t="s">
        <v>38</v>
      </c>
      <c r="D85" s="28">
        <v>105.51430000000001</v>
      </c>
      <c r="E85" s="11">
        <v>0</v>
      </c>
      <c r="F85" s="11">
        <v>88.53</v>
      </c>
      <c r="G85" s="11" t="s">
        <v>68</v>
      </c>
      <c r="H85" s="11">
        <v>-0.08</v>
      </c>
      <c r="I85" s="11">
        <f>Table1[[#This Row],[DTW WLM (ft bgs)]]+Table1[[#This Row],[Correction Factor WLMc (ft)]]</f>
        <v>88.45</v>
      </c>
      <c r="J85" s="11">
        <f>Table1[[#This Row],[Surveyed Elevation (ft msl)b]]-Table1[[#This Row],[Corrected DTW WLM (ft bgs)]]+Table1[[#This Row],[Difference between Survey Pointse (ft)]]</f>
        <v>17.064300000000003</v>
      </c>
      <c r="K85" s="11">
        <f>Table1[[#This Row],[Corrected DTW WLM (ft bgs)]]</f>
        <v>88.45</v>
      </c>
      <c r="L85" s="12" t="s">
        <v>67</v>
      </c>
      <c r="M85" s="8"/>
      <c r="N85" s="16"/>
    </row>
    <row r="86" spans="1:16" ht="96.75" customHeight="1" x14ac:dyDescent="0.25">
      <c r="A86" s="9">
        <v>45021</v>
      </c>
      <c r="B86" s="10">
        <v>0.36458333333333331</v>
      </c>
      <c r="C86" s="13" t="s">
        <v>38</v>
      </c>
      <c r="D86" s="28">
        <v>105.51430000000001</v>
      </c>
      <c r="E86" s="11">
        <v>0</v>
      </c>
      <c r="F86" s="11">
        <v>88.29</v>
      </c>
      <c r="G86" s="11" t="s">
        <v>66</v>
      </c>
      <c r="H86" s="11">
        <v>0</v>
      </c>
      <c r="I86" s="11">
        <f>Table1[[#This Row],[DTW WLM (ft bgs)]]+Table1[[#This Row],[Correction Factor WLMc (ft)]]</f>
        <v>88.29</v>
      </c>
      <c r="J86" s="11">
        <f>Table1[[#This Row],[Surveyed Elevation (ft msl)b]]-Table1[[#This Row],[Corrected DTW WLM (ft bgs)]]+Table1[[#This Row],[Difference between Survey Pointse (ft)]]</f>
        <v>17.224299999999999</v>
      </c>
      <c r="K86" s="11">
        <f>Table1[[#This Row],[Corrected DTW WLM (ft bgs)]]</f>
        <v>88.29</v>
      </c>
      <c r="L86" s="12" t="s">
        <v>67</v>
      </c>
      <c r="M86" s="8"/>
      <c r="N86" s="16"/>
    </row>
    <row r="87" spans="1:16" ht="96.75" customHeight="1" x14ac:dyDescent="0.25">
      <c r="A87" s="9">
        <v>45029</v>
      </c>
      <c r="B87" s="10">
        <v>0.36805555555555558</v>
      </c>
      <c r="C87" s="13" t="s">
        <v>38</v>
      </c>
      <c r="D87" s="28">
        <v>105.51430000000001</v>
      </c>
      <c r="E87" s="11">
        <v>0</v>
      </c>
      <c r="F87" s="11">
        <v>88.39</v>
      </c>
      <c r="G87" s="11" t="s">
        <v>68</v>
      </c>
      <c r="H87" s="11">
        <v>-0.08</v>
      </c>
      <c r="I87" s="11">
        <f>Table1[[#This Row],[DTW WLM (ft bgs)]]+Table1[[#This Row],[Correction Factor WLMc (ft)]]</f>
        <v>88.31</v>
      </c>
      <c r="J87" s="11">
        <f>Table1[[#This Row],[Surveyed Elevation (ft msl)b]]-Table1[[#This Row],[Corrected DTW WLM (ft bgs)]]+Table1[[#This Row],[Difference between Survey Pointse (ft)]]</f>
        <v>17.204300000000003</v>
      </c>
      <c r="K87" s="11">
        <f>Table1[[#This Row],[Corrected DTW WLM (ft bgs)]]</f>
        <v>88.31</v>
      </c>
      <c r="L87" s="12" t="s">
        <v>67</v>
      </c>
      <c r="M87" s="8"/>
      <c r="N87" s="16"/>
    </row>
    <row r="88" spans="1:16" ht="96.75" customHeight="1" x14ac:dyDescent="0.25">
      <c r="A88" s="9">
        <v>45037</v>
      </c>
      <c r="B88" s="10">
        <v>0.35416666666666669</v>
      </c>
      <c r="C88" s="13" t="s">
        <v>38</v>
      </c>
      <c r="D88" s="28">
        <v>105.51430000000001</v>
      </c>
      <c r="E88" s="11">
        <v>0</v>
      </c>
      <c r="F88" s="11">
        <v>88.49</v>
      </c>
      <c r="G88" s="11" t="s">
        <v>68</v>
      </c>
      <c r="H88" s="11">
        <v>-0.08</v>
      </c>
      <c r="I88" s="11">
        <f>Table1[[#This Row],[DTW WLM (ft bgs)]]+Table1[[#This Row],[Correction Factor WLMc (ft)]]</f>
        <v>88.41</v>
      </c>
      <c r="J88" s="11">
        <f>Table1[[#This Row],[Surveyed Elevation (ft msl)b]]-Table1[[#This Row],[Corrected DTW WLM (ft bgs)]]+Table1[[#This Row],[Difference between Survey Pointse (ft)]]</f>
        <v>17.104300000000009</v>
      </c>
      <c r="K88" s="11">
        <v>88.41</v>
      </c>
      <c r="L88" s="12" t="s">
        <v>67</v>
      </c>
      <c r="M88" s="8"/>
      <c r="N88" s="16"/>
    </row>
    <row r="89" spans="1:16" ht="96.75" customHeight="1" x14ac:dyDescent="0.25">
      <c r="A89" s="9">
        <v>45042</v>
      </c>
      <c r="B89" s="10">
        <v>0.39583333333333331</v>
      </c>
      <c r="C89" s="13" t="s">
        <v>38</v>
      </c>
      <c r="D89" s="28">
        <v>105.51430000000001</v>
      </c>
      <c r="E89" s="11">
        <v>0</v>
      </c>
      <c r="F89" s="11">
        <v>88.57</v>
      </c>
      <c r="G89" s="11" t="s">
        <v>66</v>
      </c>
      <c r="H89" s="11">
        <v>0</v>
      </c>
      <c r="I89" s="11">
        <f>Table1[[#This Row],[DTW WLM (ft bgs)]]+Table1[[#This Row],[Correction Factor WLMc (ft)]]</f>
        <v>88.57</v>
      </c>
      <c r="J89" s="11">
        <f>Table1[[#This Row],[Surveyed Elevation (ft msl)b]]-Table1[[#This Row],[Corrected DTW WLM (ft bgs)]]+Table1[[#This Row],[Difference between Survey Pointse (ft)]]</f>
        <v>16.944300000000013</v>
      </c>
      <c r="K89" s="11">
        <v>88.57</v>
      </c>
      <c r="L89" s="12" t="s">
        <v>67</v>
      </c>
      <c r="M89" s="8"/>
      <c r="N89" s="16"/>
    </row>
    <row r="90" spans="1:16" ht="96.75" customHeight="1" x14ac:dyDescent="0.25">
      <c r="A90" s="9">
        <v>45050</v>
      </c>
      <c r="B90" s="10">
        <v>0.45</v>
      </c>
      <c r="C90" s="13" t="s">
        <v>38</v>
      </c>
      <c r="D90" s="28">
        <v>105.51430000000001</v>
      </c>
      <c r="E90" s="11">
        <v>0</v>
      </c>
      <c r="F90" s="11">
        <v>88.4</v>
      </c>
      <c r="G90" s="11" t="s">
        <v>65</v>
      </c>
      <c r="H90" s="11">
        <v>-0.06</v>
      </c>
      <c r="I90" s="11">
        <f>Table1[[#This Row],[DTW WLM (ft bgs)]]+Table1[[#This Row],[Correction Factor WLMc (ft)]]</f>
        <v>88.34</v>
      </c>
      <c r="J90" s="11">
        <f>Table1[[#This Row],[Surveyed Elevation (ft msl)b]]-Table1[[#This Row],[Corrected DTW WLM (ft bgs)]]+Table1[[#This Row],[Difference between Survey Pointse (ft)]]</f>
        <v>17.174300000000002</v>
      </c>
      <c r="K90" s="11">
        <v>88.34</v>
      </c>
      <c r="L90" s="12" t="s">
        <v>67</v>
      </c>
      <c r="M90" s="8"/>
      <c r="N90" s="16"/>
    </row>
    <row r="91" spans="1:16" ht="96.75" customHeight="1" x14ac:dyDescent="0.25">
      <c r="A91" s="9" t="s">
        <v>78</v>
      </c>
      <c r="B91" s="10">
        <v>0.43611111111111112</v>
      </c>
      <c r="C91" s="13" t="s">
        <v>38</v>
      </c>
      <c r="D91" s="28">
        <v>105.51430000000001</v>
      </c>
      <c r="E91" s="11">
        <v>0</v>
      </c>
      <c r="F91" s="11">
        <v>88.2</v>
      </c>
      <c r="G91" s="11" t="s">
        <v>68</v>
      </c>
      <c r="H91" s="11">
        <v>-0.08</v>
      </c>
      <c r="I91" s="11">
        <f>Table1[[#This Row],[DTW WLM (ft bgs)]]+Table1[[#This Row],[Correction Factor WLMc (ft)]]</f>
        <v>88.12</v>
      </c>
      <c r="J91" s="11">
        <f>Table1[[#This Row],[Surveyed Elevation (ft msl)b]]-Table1[[#This Row],[Corrected DTW WLM (ft bgs)]]+Table1[[#This Row],[Difference between Survey Pointse (ft)]]</f>
        <v>17.394300000000001</v>
      </c>
      <c r="K91" s="11">
        <v>88.12</v>
      </c>
      <c r="L91" s="12" t="s">
        <v>67</v>
      </c>
      <c r="M91" s="8"/>
      <c r="N91" s="16"/>
    </row>
    <row r="92" spans="1:16" ht="96.75" customHeight="1" x14ac:dyDescent="0.25">
      <c r="A92" s="9">
        <v>45062</v>
      </c>
      <c r="B92" s="10">
        <v>0.41597222222222219</v>
      </c>
      <c r="C92" s="13" t="s">
        <v>38</v>
      </c>
      <c r="D92" s="28">
        <v>105.51430000000001</v>
      </c>
      <c r="E92" s="11">
        <v>0</v>
      </c>
      <c r="F92" s="11">
        <v>88.39</v>
      </c>
      <c r="G92" s="11" t="s">
        <v>69</v>
      </c>
      <c r="H92" s="11">
        <v>-0.06</v>
      </c>
      <c r="I92" s="11">
        <f>Table1[[#This Row],[DTW WLM (ft bgs)]]+Table1[[#This Row],[Correction Factor WLMc (ft)]]</f>
        <v>88.33</v>
      </c>
      <c r="J92" s="11">
        <f>Table1[[#This Row],[Surveyed Elevation (ft msl)b]]-Table1[[#This Row],[Corrected DTW WLM (ft bgs)]]+Table1[[#This Row],[Difference between Survey Pointse (ft)]]</f>
        <v>17.184300000000007</v>
      </c>
      <c r="K92" s="11">
        <v>88.33</v>
      </c>
      <c r="L92" s="12" t="s">
        <v>67</v>
      </c>
      <c r="M92" s="8"/>
      <c r="N92" s="16"/>
    </row>
    <row r="93" spans="1:16" ht="96.75" customHeight="1" x14ac:dyDescent="0.25">
      <c r="A93" s="9" t="s">
        <v>79</v>
      </c>
      <c r="B93" s="10">
        <v>0.35694444444444445</v>
      </c>
      <c r="C93" s="13" t="s">
        <v>38</v>
      </c>
      <c r="D93" s="28">
        <v>105.51430000000001</v>
      </c>
      <c r="E93" s="11">
        <v>0</v>
      </c>
      <c r="F93" s="11">
        <v>88.19</v>
      </c>
      <c r="G93" s="11" t="s">
        <v>68</v>
      </c>
      <c r="H93" s="11">
        <v>-0.08</v>
      </c>
      <c r="I93" s="11">
        <f>Table1[[#This Row],[DTW WLM (ft bgs)]]+Table1[[#This Row],[Correction Factor WLMc (ft)]]</f>
        <v>88.11</v>
      </c>
      <c r="J93" s="11">
        <f>Table1[[#This Row],[Surveyed Elevation (ft msl)b]]-Table1[[#This Row],[Corrected DTW WLM (ft bgs)]]+Table1[[#This Row],[Difference between Survey Pointse (ft)]]</f>
        <v>17.404300000000006</v>
      </c>
      <c r="K93" s="11">
        <v>88.11</v>
      </c>
      <c r="L93" s="12" t="s">
        <v>67</v>
      </c>
      <c r="M93" s="8"/>
      <c r="N93" s="16"/>
      <c r="P93" t="s">
        <v>59</v>
      </c>
    </row>
    <row r="94" spans="1:16" ht="96.75" customHeight="1" x14ac:dyDescent="0.25">
      <c r="A94" s="9" t="s">
        <v>80</v>
      </c>
      <c r="B94" s="10">
        <v>0.35416666666666669</v>
      </c>
      <c r="C94" s="13" t="s">
        <v>38</v>
      </c>
      <c r="D94" s="28">
        <v>105.51430000000001</v>
      </c>
      <c r="E94" s="11">
        <v>0</v>
      </c>
      <c r="F94" s="11">
        <v>88.13</v>
      </c>
      <c r="G94" s="11" t="s">
        <v>68</v>
      </c>
      <c r="H94" s="11">
        <v>-0.08</v>
      </c>
      <c r="I94" s="11">
        <f>Table1[[#This Row],[DTW WLM (ft bgs)]]+Table1[[#This Row],[Correction Factor WLMc (ft)]]</f>
        <v>88.05</v>
      </c>
      <c r="J94" s="11">
        <f>Table1[[#This Row],[Surveyed Elevation (ft msl)b]]-Table1[[#This Row],[Corrected DTW WLM (ft bgs)]]+Table1[[#This Row],[Difference between Survey Pointse (ft)]]</f>
        <v>17.464300000000009</v>
      </c>
      <c r="K94" s="11">
        <v>88.05</v>
      </c>
      <c r="L94" s="12" t="s">
        <v>67</v>
      </c>
      <c r="M94" s="8"/>
      <c r="N94" s="16"/>
    </row>
    <row r="95" spans="1:16" ht="96.75" customHeight="1" x14ac:dyDescent="0.25">
      <c r="A95" s="9">
        <v>45085</v>
      </c>
      <c r="B95" s="10">
        <v>0.36458333333333331</v>
      </c>
      <c r="C95" s="13" t="s">
        <v>38</v>
      </c>
      <c r="D95" s="28">
        <v>105.51430000000001</v>
      </c>
      <c r="E95" s="11">
        <v>0</v>
      </c>
      <c r="F95" s="11">
        <v>88.39</v>
      </c>
      <c r="G95" s="11" t="s">
        <v>68</v>
      </c>
      <c r="H95" s="11">
        <v>-0.08</v>
      </c>
      <c r="I95" s="11">
        <f>Table1[[#This Row],[DTW WLM (ft bgs)]]+Table1[[#This Row],[Correction Factor WLMc (ft)]]</f>
        <v>88.31</v>
      </c>
      <c r="J95" s="11">
        <f>Table1[[#This Row],[Surveyed Elevation (ft msl)b]]-Table1[[#This Row],[Corrected DTW WLM (ft bgs)]]+Table1[[#This Row],[Difference between Survey Pointse (ft)]]</f>
        <v>17.204300000000003</v>
      </c>
      <c r="K95" s="11">
        <v>88.31</v>
      </c>
      <c r="L95" s="12" t="s">
        <v>67</v>
      </c>
      <c r="M95" s="8"/>
      <c r="N95" s="16"/>
    </row>
    <row r="96" spans="1:16" ht="96.75" customHeight="1" x14ac:dyDescent="0.25">
      <c r="A96" s="9" t="s">
        <v>82</v>
      </c>
      <c r="B96" s="10">
        <v>0.3979166666666667</v>
      </c>
      <c r="C96" s="13" t="s">
        <v>38</v>
      </c>
      <c r="D96" s="28">
        <v>105.51430000000001</v>
      </c>
      <c r="E96" s="11">
        <v>0</v>
      </c>
      <c r="F96" s="11">
        <v>87.75</v>
      </c>
      <c r="G96" s="11" t="s">
        <v>69</v>
      </c>
      <c r="H96" s="11">
        <v>-0.06</v>
      </c>
      <c r="I96" s="11">
        <f>Table1[[#This Row],[DTW WLM (ft bgs)]]+Table1[[#This Row],[Correction Factor WLMc (ft)]]</f>
        <v>87.69</v>
      </c>
      <c r="J96" s="11">
        <f>Table1[[#This Row],[Surveyed Elevation (ft msl)b]]-Table1[[#This Row],[Corrected DTW WLM (ft bgs)]]+Table1[[#This Row],[Difference between Survey Pointse (ft)]]</f>
        <v>17.824300000000008</v>
      </c>
      <c r="K96" s="11">
        <v>87.69</v>
      </c>
      <c r="L96" s="12" t="s">
        <v>67</v>
      </c>
      <c r="M96" s="8"/>
      <c r="N96" s="16"/>
    </row>
    <row r="97" spans="1:14" ht="96.75" customHeight="1" x14ac:dyDescent="0.25">
      <c r="A97" s="9">
        <v>45099</v>
      </c>
      <c r="B97" s="10">
        <v>0.46527777777777773</v>
      </c>
      <c r="C97" s="13" t="s">
        <v>38</v>
      </c>
      <c r="D97" s="28">
        <v>105.51430000000001</v>
      </c>
      <c r="E97" s="11">
        <v>0</v>
      </c>
      <c r="F97" s="11">
        <v>88.48</v>
      </c>
      <c r="G97" s="11" t="s">
        <v>69</v>
      </c>
      <c r="H97" s="11">
        <v>-0.06</v>
      </c>
      <c r="I97" s="11">
        <f>Table1[[#This Row],[DTW WLM (ft bgs)]]+Table1[[#This Row],[Correction Factor WLMc (ft)]]</f>
        <v>88.42</v>
      </c>
      <c r="J97" s="11">
        <f>Table1[[#This Row],[Surveyed Elevation (ft msl)b]]-Table1[[#This Row],[Corrected DTW WLM (ft bgs)]]+Table1[[#This Row],[Difference between Survey Pointse (ft)]]</f>
        <v>17.094300000000004</v>
      </c>
      <c r="K97" s="11">
        <v>88.42</v>
      </c>
      <c r="L97" s="12" t="s">
        <v>67</v>
      </c>
      <c r="M97" s="8"/>
      <c r="N97" s="16"/>
    </row>
    <row r="98" spans="1:14" ht="96.75" customHeight="1" x14ac:dyDescent="0.25">
      <c r="A98" s="9">
        <v>45110</v>
      </c>
      <c r="B98" s="10">
        <v>0.61458333333333337</v>
      </c>
      <c r="C98" s="13" t="s">
        <v>38</v>
      </c>
      <c r="D98" s="28">
        <v>105.51430000000001</v>
      </c>
      <c r="E98" s="11">
        <v>0</v>
      </c>
      <c r="F98" s="11">
        <v>88.66</v>
      </c>
      <c r="G98" s="11" t="s">
        <v>68</v>
      </c>
      <c r="H98" s="11">
        <v>-0.08</v>
      </c>
      <c r="I98" s="11">
        <f>Table1[[#This Row],[DTW WLM (ft bgs)]]+Table1[[#This Row],[Correction Factor WLMc (ft)]]</f>
        <v>88.58</v>
      </c>
      <c r="J98" s="11">
        <f>Table1[[#This Row],[Surveyed Elevation (ft msl)b]]-Table1[[#This Row],[Corrected DTW WLM (ft bgs)]]+Table1[[#This Row],[Difference between Survey Pointse (ft)]]</f>
        <v>16.934300000000007</v>
      </c>
      <c r="K98" s="11">
        <v>88.58</v>
      </c>
      <c r="L98" s="12" t="s">
        <v>67</v>
      </c>
      <c r="M98" s="8" t="s">
        <v>4</v>
      </c>
      <c r="N98" s="16"/>
    </row>
    <row r="99" spans="1:14" ht="96.75" customHeight="1" x14ac:dyDescent="0.25">
      <c r="A99" s="9">
        <v>45140</v>
      </c>
      <c r="B99" s="10">
        <v>0.47430555555555554</v>
      </c>
      <c r="C99" s="13" t="s">
        <v>38</v>
      </c>
      <c r="D99" s="28">
        <v>105.51430000000001</v>
      </c>
      <c r="E99" s="11">
        <v>0</v>
      </c>
      <c r="F99" s="11">
        <v>88.67</v>
      </c>
      <c r="G99" s="11" t="s">
        <v>69</v>
      </c>
      <c r="H99" s="11">
        <v>-0.06</v>
      </c>
      <c r="I99" s="11">
        <f>Table1[[#This Row],[DTW WLM (ft bgs)]]+Table1[[#This Row],[Correction Factor WLMc (ft)]]</f>
        <v>88.61</v>
      </c>
      <c r="J99" s="11">
        <f>Table1[[#This Row],[Surveyed Elevation (ft msl)b]]-Table1[[#This Row],[Corrected DTW WLM (ft bgs)]]+Table1[[#This Row],[Difference between Survey Pointse (ft)]]</f>
        <v>16.904300000000006</v>
      </c>
      <c r="K99" s="11">
        <f>Table1[[#This Row],[DTW WLM (ft bgs)]]+Table1[[#This Row],[Correction Factor WLMc (ft)]]</f>
        <v>88.61</v>
      </c>
      <c r="L99" s="12" t="s">
        <v>67</v>
      </c>
      <c r="M99" s="37" t="s">
        <v>83</v>
      </c>
      <c r="N99" s="16"/>
    </row>
    <row r="100" spans="1:14" ht="96.75" customHeight="1" x14ac:dyDescent="0.25">
      <c r="A100" s="9">
        <v>45175</v>
      </c>
      <c r="B100" s="10">
        <v>0.46875</v>
      </c>
      <c r="C100" s="13" t="s">
        <v>38</v>
      </c>
      <c r="D100" s="28">
        <v>105.51430000000001</v>
      </c>
      <c r="E100" s="11">
        <v>0</v>
      </c>
      <c r="F100" s="11">
        <v>88.72</v>
      </c>
      <c r="G100" s="11" t="s">
        <v>68</v>
      </c>
      <c r="H100" s="11">
        <v>-0.08</v>
      </c>
      <c r="I100" s="11">
        <f>Table1[[#This Row],[DTW WLM (ft bgs)]]+Table1[[#This Row],[Correction Factor WLMc (ft)]]</f>
        <v>88.64</v>
      </c>
      <c r="J100" s="11">
        <f>Table1[[#This Row],[Surveyed Elevation (ft msl)b]]-Table1[[#This Row],[Corrected DTW WLM (ft bgs)]]+Table1[[#This Row],[Difference between Survey Pointse (ft)]]</f>
        <v>16.874300000000005</v>
      </c>
      <c r="K100" s="11">
        <v>88.64</v>
      </c>
      <c r="L100" s="12" t="s">
        <v>67</v>
      </c>
      <c r="M100" s="8" t="s">
        <v>83</v>
      </c>
      <c r="N100" s="16"/>
    </row>
    <row r="101" spans="1:14" ht="96.75" customHeight="1" x14ac:dyDescent="0.25">
      <c r="A101" s="9">
        <v>45204</v>
      </c>
      <c r="B101" s="10">
        <v>0.49305555555555558</v>
      </c>
      <c r="C101" s="13" t="s">
        <v>38</v>
      </c>
      <c r="D101" s="28">
        <v>105.51430000000001</v>
      </c>
      <c r="E101" s="11">
        <v>0</v>
      </c>
      <c r="F101" s="11">
        <v>88.09</v>
      </c>
      <c r="G101" s="11" t="s">
        <v>66</v>
      </c>
      <c r="H101" s="11">
        <v>0</v>
      </c>
      <c r="I101" s="11">
        <f>Table1[[#This Row],[DTW WLM (ft bgs)]]+Table1[[#This Row],[Correction Factor WLMc (ft)]]</f>
        <v>88.09</v>
      </c>
      <c r="J101" s="11">
        <f>Table1[[#This Row],[Surveyed Elevation (ft msl)b]]-Table1[[#This Row],[Corrected DTW WLM (ft bgs)]]+Table1[[#This Row],[Difference between Survey Pointse (ft)]]</f>
        <v>17.424300000000002</v>
      </c>
      <c r="K101" s="11">
        <v>88.09</v>
      </c>
      <c r="L101" s="12" t="s">
        <v>67</v>
      </c>
      <c r="M101" s="8" t="s">
        <v>83</v>
      </c>
      <c r="N101" s="16"/>
    </row>
    <row r="102" spans="1:14" ht="96.75" customHeight="1" x14ac:dyDescent="0.25">
      <c r="A102" s="9">
        <v>45223</v>
      </c>
      <c r="B102" s="10">
        <v>0.50486111111111109</v>
      </c>
      <c r="C102" s="13" t="s">
        <v>38</v>
      </c>
      <c r="D102" s="28">
        <v>105.51430000000001</v>
      </c>
      <c r="E102" s="11">
        <v>0</v>
      </c>
      <c r="F102" s="11">
        <v>88.84</v>
      </c>
      <c r="G102" s="11" t="s">
        <v>68</v>
      </c>
      <c r="H102" s="11">
        <v>-0.08</v>
      </c>
      <c r="I102" s="11">
        <f>Table1[[#This Row],[DTW WLM (ft bgs)]]+Table1[[#This Row],[Correction Factor WLMc (ft)]]</f>
        <v>88.76</v>
      </c>
      <c r="J102" s="11">
        <f>Table1[[#This Row],[Surveyed Elevation (ft msl)b]]-Table1[[#This Row],[Corrected DTW WLM (ft bgs)]]+Table1[[#This Row],[Difference between Survey Pointse (ft)]]</f>
        <v>16.754300000000001</v>
      </c>
      <c r="K102" s="11">
        <v>88.76</v>
      </c>
      <c r="L102" s="12" t="s">
        <v>67</v>
      </c>
      <c r="M102" s="8"/>
      <c r="N102" s="16"/>
    </row>
    <row r="103" spans="1:14" ht="96.75" customHeight="1" x14ac:dyDescent="0.25">
      <c r="A103" s="9">
        <v>45230</v>
      </c>
      <c r="B103" s="10">
        <v>0.33333333333333331</v>
      </c>
      <c r="C103" s="13" t="s">
        <v>38</v>
      </c>
      <c r="D103" s="28">
        <v>105.51430000000001</v>
      </c>
      <c r="E103" s="11">
        <v>0</v>
      </c>
      <c r="F103" s="11">
        <v>88.77</v>
      </c>
      <c r="G103" s="11" t="s">
        <v>65</v>
      </c>
      <c r="H103" s="11">
        <v>-0.06</v>
      </c>
      <c r="I103" s="11">
        <f>Table1[[#This Row],[DTW WLM (ft bgs)]]+Table1[[#This Row],[Correction Factor WLMc (ft)]]</f>
        <v>88.71</v>
      </c>
      <c r="J103" s="11">
        <f>Table1[[#This Row],[Surveyed Elevation (ft msl)b]]-Table1[[#This Row],[Corrected DTW WLM (ft bgs)]]+Table1[[#This Row],[Difference between Survey Pointse (ft)]]</f>
        <v>16.804300000000012</v>
      </c>
      <c r="K103" s="11">
        <v>88.71</v>
      </c>
      <c r="L103" s="12" t="s">
        <v>67</v>
      </c>
      <c r="M103" s="8"/>
      <c r="N103" s="16"/>
    </row>
    <row r="104" spans="1:14" ht="96.75" customHeight="1" x14ac:dyDescent="0.25">
      <c r="A104" s="9">
        <v>45237</v>
      </c>
      <c r="B104" s="10">
        <v>0.47013888888888888</v>
      </c>
      <c r="C104" s="13" t="s">
        <v>38</v>
      </c>
      <c r="D104" s="28">
        <v>105.51430000000001</v>
      </c>
      <c r="E104" s="11">
        <v>0</v>
      </c>
      <c r="F104" s="11">
        <v>89.01</v>
      </c>
      <c r="G104" s="11" t="s">
        <v>68</v>
      </c>
      <c r="H104" s="11">
        <v>-0.08</v>
      </c>
      <c r="I104" s="11">
        <f>Table1[[#This Row],[DTW WLM (ft bgs)]]+Table1[[#This Row],[Correction Factor WLMc (ft)]]</f>
        <v>88.93</v>
      </c>
      <c r="J104" s="11">
        <f>Table1[[#This Row],[Surveyed Elevation (ft msl)b]]-Table1[[#This Row],[Corrected DTW WLM (ft bgs)]]+Table1[[#This Row],[Difference between Survey Pointse (ft)]]</f>
        <v>16.584299999999999</v>
      </c>
      <c r="K104" s="11">
        <v>88.93</v>
      </c>
      <c r="L104" s="12" t="s">
        <v>67</v>
      </c>
      <c r="M104" s="8"/>
      <c r="N104" s="16"/>
    </row>
    <row r="105" spans="1:14" ht="96.75" customHeight="1" x14ac:dyDescent="0.25">
      <c r="A105" s="9">
        <v>45244</v>
      </c>
      <c r="B105" s="10">
        <v>0.29652777777777778</v>
      </c>
      <c r="C105" s="13" t="s">
        <v>38</v>
      </c>
      <c r="D105" s="28">
        <v>105.51430000000001</v>
      </c>
      <c r="E105" s="11">
        <v>0</v>
      </c>
      <c r="F105" s="11">
        <v>88.82</v>
      </c>
      <c r="G105" s="11" t="s">
        <v>65</v>
      </c>
      <c r="H105" s="11">
        <v>-0.06</v>
      </c>
      <c r="I105" s="11">
        <f>Table1[[#This Row],[DTW WLM (ft bgs)]]+Table1[[#This Row],[Correction Factor WLMc (ft)]]</f>
        <v>88.759999999999991</v>
      </c>
      <c r="J105" s="11">
        <f>Table1[[#This Row],[Surveyed Elevation (ft msl)b]]-Table1[[#This Row],[Corrected DTW WLM (ft bgs)]]+Table1[[#This Row],[Difference between Survey Pointse (ft)]]</f>
        <v>16.754300000000015</v>
      </c>
      <c r="K105" s="11">
        <v>88.76</v>
      </c>
      <c r="L105" s="12" t="s">
        <v>67</v>
      </c>
      <c r="M105" s="8"/>
      <c r="N105" s="16"/>
    </row>
    <row r="106" spans="1:14" ht="96.75" customHeight="1" x14ac:dyDescent="0.25">
      <c r="A106" s="9">
        <v>45251</v>
      </c>
      <c r="B106" s="10">
        <v>0.33888888888888885</v>
      </c>
      <c r="C106" s="13" t="s">
        <v>38</v>
      </c>
      <c r="D106" s="28">
        <v>105.51430000000001</v>
      </c>
      <c r="E106" s="11">
        <v>0</v>
      </c>
      <c r="F106" s="11">
        <v>88.9</v>
      </c>
      <c r="G106" s="11" t="s">
        <v>66</v>
      </c>
      <c r="H106" s="11">
        <v>0</v>
      </c>
      <c r="I106" s="11">
        <f>Table1[[#This Row],[DTW WLM (ft bgs)]]+Table1[[#This Row],[Correction Factor WLMc (ft)]]</f>
        <v>88.9</v>
      </c>
      <c r="J106" s="11">
        <f>Table1[[#This Row],[Surveyed Elevation (ft msl)b]]-Table1[[#This Row],[Corrected DTW WLM (ft bgs)]]+Table1[[#This Row],[Difference between Survey Pointse (ft)]]</f>
        <v>16.6143</v>
      </c>
      <c r="K106" s="11">
        <v>88.9</v>
      </c>
      <c r="L106" s="12" t="s">
        <v>67</v>
      </c>
      <c r="M106" s="8"/>
      <c r="N106" s="16"/>
    </row>
    <row r="107" spans="1:14" ht="96.75" customHeight="1" x14ac:dyDescent="0.25">
      <c r="A107" s="9">
        <v>45258</v>
      </c>
      <c r="B107" s="10">
        <v>0.47916666666666669</v>
      </c>
      <c r="C107" s="13" t="s">
        <v>38</v>
      </c>
      <c r="D107" s="28">
        <v>105.51430000000001</v>
      </c>
      <c r="E107" s="11">
        <v>0</v>
      </c>
      <c r="F107" s="11">
        <v>88.75</v>
      </c>
      <c r="G107" s="11" t="s">
        <v>66</v>
      </c>
      <c r="H107" s="11">
        <v>0</v>
      </c>
      <c r="I107" s="11">
        <f>Table1[[#This Row],[DTW WLM (ft bgs)]]+Table1[[#This Row],[Correction Factor WLMc (ft)]]</f>
        <v>88.75</v>
      </c>
      <c r="J107" s="11">
        <f>Table1[[#This Row],[Surveyed Elevation (ft msl)b]]-Table1[[#This Row],[Corrected DTW WLM (ft bgs)]]+Table1[[#This Row],[Difference between Survey Pointse (ft)]]</f>
        <v>16.764300000000006</v>
      </c>
      <c r="K107" s="11">
        <f>Table1[[#This Row],[Corrected DTW WLM (ft bgs)]]</f>
        <v>88.75</v>
      </c>
      <c r="L107" s="12" t="s">
        <v>67</v>
      </c>
      <c r="M107" s="8"/>
      <c r="N107" s="16"/>
    </row>
    <row r="108" spans="1:14" ht="96.75" customHeight="1" x14ac:dyDescent="0.25">
      <c r="A108" s="9">
        <v>45265</v>
      </c>
      <c r="B108" s="10">
        <v>0.53819444444444442</v>
      </c>
      <c r="C108" s="13" t="s">
        <v>38</v>
      </c>
      <c r="D108" s="28">
        <v>105.51430000000001</v>
      </c>
      <c r="E108" s="11">
        <v>0</v>
      </c>
      <c r="F108" s="11">
        <v>88.68</v>
      </c>
      <c r="G108" s="11" t="s">
        <v>66</v>
      </c>
      <c r="H108" s="11">
        <v>0</v>
      </c>
      <c r="I108" s="11">
        <f>Table1[[#This Row],[DTW WLM (ft bgs)]]+Table1[[#This Row],[Correction Factor WLMc (ft)]]</f>
        <v>88.68</v>
      </c>
      <c r="J108" s="11">
        <f>Table1[[#This Row],[Surveyed Elevation (ft msl)b]]-Table1[[#This Row],[Corrected DTW WLM (ft bgs)]]+Table1[[#This Row],[Difference between Survey Pointse (ft)]]</f>
        <v>16.834299999999999</v>
      </c>
      <c r="K108" s="11">
        <v>88.68</v>
      </c>
      <c r="L108" s="12" t="s">
        <v>67</v>
      </c>
      <c r="M108" s="8"/>
      <c r="N108" s="16"/>
    </row>
    <row r="109" spans="1:14" ht="96.75" customHeight="1" x14ac:dyDescent="0.25">
      <c r="A109" s="9">
        <v>45272</v>
      </c>
      <c r="B109" s="10">
        <v>0.35069444444444442</v>
      </c>
      <c r="C109" s="13" t="s">
        <v>38</v>
      </c>
      <c r="D109" s="28">
        <v>105.51430000000001</v>
      </c>
      <c r="E109" s="11">
        <v>0</v>
      </c>
      <c r="F109" s="11">
        <v>88.85</v>
      </c>
      <c r="G109" s="11" t="s">
        <v>69</v>
      </c>
      <c r="H109" s="11">
        <v>-0.06</v>
      </c>
      <c r="I109" s="11">
        <f>Table1[[#This Row],[DTW WLM (ft bgs)]]+Table1[[#This Row],[Correction Factor WLMc (ft)]]</f>
        <v>88.789999999999992</v>
      </c>
      <c r="J109" s="11">
        <f>Table1[[#This Row],[Surveyed Elevation (ft msl)b]]-Table1[[#This Row],[Corrected DTW WLM (ft bgs)]]+Table1[[#This Row],[Difference between Survey Pointse (ft)]]</f>
        <v>16.724300000000014</v>
      </c>
      <c r="K109" s="11">
        <v>88.79</v>
      </c>
      <c r="L109" s="12" t="s">
        <v>67</v>
      </c>
      <c r="M109" s="8"/>
      <c r="N109" s="16"/>
    </row>
    <row r="110" spans="1:14" ht="96.75" customHeight="1" x14ac:dyDescent="0.25">
      <c r="A110" s="9">
        <v>45279</v>
      </c>
      <c r="B110" s="10">
        <v>0.33333333333333331</v>
      </c>
      <c r="C110" s="13" t="s">
        <v>38</v>
      </c>
      <c r="D110" s="28">
        <v>105.51430000000001</v>
      </c>
      <c r="E110" s="11">
        <v>0</v>
      </c>
      <c r="F110" s="11">
        <v>88.73</v>
      </c>
      <c r="G110" s="11" t="s">
        <v>68</v>
      </c>
      <c r="H110" s="11">
        <v>-0.08</v>
      </c>
      <c r="I110" s="11">
        <f>Table1[[#This Row],[DTW WLM (ft bgs)]]+Table1[[#This Row],[Correction Factor WLMc (ft)]]</f>
        <v>88.65</v>
      </c>
      <c r="J110" s="11">
        <f>Table1[[#This Row],[Surveyed Elevation (ft msl)b]]-Table1[[#This Row],[Corrected DTW WLM (ft bgs)]]+Table1[[#This Row],[Difference between Survey Pointse (ft)]]</f>
        <v>16.8643</v>
      </c>
      <c r="K110" s="11">
        <v>88.73</v>
      </c>
      <c r="L110" s="12" t="s">
        <v>67</v>
      </c>
      <c r="M110" s="8"/>
      <c r="N110" s="16"/>
    </row>
    <row r="111" spans="1:14" ht="96.75" customHeight="1" x14ac:dyDescent="0.25">
      <c r="A111" s="9">
        <v>45286</v>
      </c>
      <c r="B111" s="10">
        <v>0.42708333333333331</v>
      </c>
      <c r="C111" s="13" t="s">
        <v>38</v>
      </c>
      <c r="D111" s="28">
        <v>105.51430000000001</v>
      </c>
      <c r="E111" s="11">
        <v>0</v>
      </c>
      <c r="F111" s="11">
        <v>88.69</v>
      </c>
      <c r="G111" s="11" t="s">
        <v>68</v>
      </c>
      <c r="H111" s="11">
        <v>-0.08</v>
      </c>
      <c r="I111" s="11">
        <f>Table1[[#This Row],[DTW WLM (ft bgs)]]+Table1[[#This Row],[Correction Factor WLMc (ft)]]</f>
        <v>88.61</v>
      </c>
      <c r="J111" s="11">
        <f>Table1[[#This Row],[Surveyed Elevation (ft msl)b]]-Table1[[#This Row],[Corrected DTW WLM (ft bgs)]]+Table1[[#This Row],[Difference between Survey Pointse (ft)]]</f>
        <v>16.904300000000006</v>
      </c>
      <c r="K111" s="11">
        <v>88.61</v>
      </c>
      <c r="L111" s="12" t="s">
        <v>67</v>
      </c>
      <c r="M111" s="8"/>
      <c r="N111" s="16"/>
    </row>
    <row r="112" spans="1:14" ht="96.75" customHeight="1" x14ac:dyDescent="0.25">
      <c r="A112" s="9">
        <v>45293</v>
      </c>
      <c r="B112" s="10">
        <v>0.46388888888888885</v>
      </c>
      <c r="C112" s="13" t="s">
        <v>38</v>
      </c>
      <c r="D112" s="28">
        <v>105.51430000000001</v>
      </c>
      <c r="E112" s="11">
        <v>0</v>
      </c>
      <c r="F112" s="11">
        <v>88.61</v>
      </c>
      <c r="G112" s="11" t="s">
        <v>66</v>
      </c>
      <c r="H112" s="11">
        <v>0</v>
      </c>
      <c r="I112" s="11">
        <f>Table1[[#This Row],[DTW WLM (ft bgs)]]+Table1[[#This Row],[Correction Factor WLMc (ft)]]</f>
        <v>88.61</v>
      </c>
      <c r="J112" s="11">
        <f>Table1[[#This Row],[Surveyed Elevation (ft msl)b]]-Table1[[#This Row],[Corrected DTW WLM (ft bgs)]]+Table1[[#This Row],[Difference between Survey Pointse (ft)]]</f>
        <v>16.904300000000006</v>
      </c>
      <c r="K112" s="11">
        <v>88.61</v>
      </c>
      <c r="L112" s="12" t="s">
        <v>67</v>
      </c>
      <c r="M112" s="8"/>
      <c r="N112" s="16"/>
    </row>
    <row r="113" spans="1:14" ht="96.75" customHeight="1" x14ac:dyDescent="0.25">
      <c r="A113" s="9">
        <v>45300</v>
      </c>
      <c r="B113" s="10">
        <v>0.4201388888888889</v>
      </c>
      <c r="C113" s="13" t="s">
        <v>38</v>
      </c>
      <c r="D113" s="28">
        <v>105.51430000000001</v>
      </c>
      <c r="E113" s="11">
        <v>0</v>
      </c>
      <c r="F113" s="11">
        <v>88.54</v>
      </c>
      <c r="G113" s="11" t="s">
        <v>66</v>
      </c>
      <c r="H113" s="11">
        <v>0</v>
      </c>
      <c r="I113" s="11">
        <f>Table1[[#This Row],[DTW WLM (ft bgs)]]+Table1[[#This Row],[Correction Factor WLMc (ft)]]</f>
        <v>88.54</v>
      </c>
      <c r="J113" s="11">
        <f>Table1[[#This Row],[Surveyed Elevation (ft msl)b]]-Table1[[#This Row],[Corrected DTW WLM (ft bgs)]]+Table1[[#This Row],[Difference between Survey Pointse (ft)]]</f>
        <v>16.974299999999999</v>
      </c>
      <c r="K113" s="11">
        <v>88.54</v>
      </c>
      <c r="L113" s="12" t="s">
        <v>67</v>
      </c>
      <c r="M113" s="8"/>
      <c r="N113" s="16"/>
    </row>
    <row r="114" spans="1:14" ht="96.75" customHeight="1" x14ac:dyDescent="0.25">
      <c r="A114" s="9">
        <v>45307</v>
      </c>
      <c r="B114" s="10">
        <v>0.50694444444444442</v>
      </c>
      <c r="C114" s="13" t="s">
        <v>38</v>
      </c>
      <c r="D114" s="28">
        <v>105.51430000000001</v>
      </c>
      <c r="E114" s="11">
        <v>0</v>
      </c>
      <c r="F114" s="11">
        <v>88.57</v>
      </c>
      <c r="G114" s="11" t="s">
        <v>68</v>
      </c>
      <c r="H114" s="11">
        <v>-0.08</v>
      </c>
      <c r="I114" s="11">
        <f>Table1[[#This Row],[DTW WLM (ft bgs)]]+Table1[[#This Row],[Correction Factor WLMc (ft)]]</f>
        <v>88.49</v>
      </c>
      <c r="J114" s="11">
        <f>Table1[[#This Row],[Surveyed Elevation (ft msl)b]]-Table1[[#This Row],[Corrected DTW WLM (ft bgs)]]+Table1[[#This Row],[Difference between Survey Pointse (ft)]]</f>
        <v>17.024300000000011</v>
      </c>
      <c r="K114" s="11">
        <v>88.49</v>
      </c>
      <c r="L114" s="12" t="s">
        <v>67</v>
      </c>
      <c r="M114" s="8"/>
      <c r="N114" s="16"/>
    </row>
    <row r="115" spans="1:14" ht="96.75" customHeight="1" x14ac:dyDescent="0.25">
      <c r="A115" s="9">
        <v>45335</v>
      </c>
      <c r="B115" s="10">
        <v>0.35416666666666669</v>
      </c>
      <c r="C115" s="13" t="s">
        <v>38</v>
      </c>
      <c r="D115" s="28">
        <v>105.51430000000001</v>
      </c>
      <c r="E115" s="11">
        <v>0</v>
      </c>
      <c r="F115" s="11">
        <v>88.47</v>
      </c>
      <c r="G115" s="11" t="s">
        <v>68</v>
      </c>
      <c r="H115" s="11">
        <v>-0.08</v>
      </c>
      <c r="I115" s="11">
        <f>Table1[[#This Row],[DTW WLM (ft bgs)]]+Table1[[#This Row],[Correction Factor WLMc (ft)]]</f>
        <v>88.39</v>
      </c>
      <c r="J115" s="11">
        <f>Table1[[#This Row],[Surveyed Elevation (ft msl)b]]-Table1[[#This Row],[Corrected DTW WLM (ft bgs)]]+Table1[[#This Row],[Difference between Survey Pointse (ft)]]</f>
        <v>17.124300000000005</v>
      </c>
      <c r="K115" s="11">
        <v>88.47</v>
      </c>
      <c r="L115" s="12" t="s">
        <v>67</v>
      </c>
      <c r="M115" s="8"/>
      <c r="N115" s="16"/>
    </row>
    <row r="116" spans="1:14" ht="96.75" customHeight="1" x14ac:dyDescent="0.25">
      <c r="A116" s="9">
        <v>45366</v>
      </c>
      <c r="B116" s="10">
        <v>0.3576388888888889</v>
      </c>
      <c r="C116" s="13" t="s">
        <v>38</v>
      </c>
      <c r="D116" s="28">
        <v>105.51430000000001</v>
      </c>
      <c r="E116" s="11">
        <v>0</v>
      </c>
      <c r="F116" s="11">
        <v>88.58</v>
      </c>
      <c r="G116" s="11" t="s">
        <v>68</v>
      </c>
      <c r="H116" s="11">
        <v>-0.08</v>
      </c>
      <c r="I116" s="11">
        <f>Table1[[#This Row],[DTW WLM (ft bgs)]]+Table1[[#This Row],[Correction Factor WLMc (ft)]]</f>
        <v>88.5</v>
      </c>
      <c r="J116" s="11">
        <f>Table1[[#This Row],[Surveyed Elevation (ft msl)b]]-Table1[[#This Row],[Corrected DTW WLM (ft bgs)]]+Table1[[#This Row],[Difference between Survey Pointse (ft)]]</f>
        <v>17.014300000000006</v>
      </c>
      <c r="K116" s="11">
        <f>Table1[[#This Row],[Corrected DTW WLM (ft bgs)]]</f>
        <v>88.5</v>
      </c>
      <c r="L116" s="12" t="s">
        <v>67</v>
      </c>
      <c r="M116" s="8"/>
      <c r="N116" s="16"/>
    </row>
    <row r="117" spans="1:14" ht="96.75" customHeight="1" x14ac:dyDescent="0.25">
      <c r="A117" s="9">
        <v>45384</v>
      </c>
      <c r="B117" s="10">
        <v>0.4284722222222222</v>
      </c>
      <c r="C117" s="13" t="s">
        <v>38</v>
      </c>
      <c r="D117" s="28">
        <v>105.51430000000001</v>
      </c>
      <c r="E117" s="11">
        <v>0</v>
      </c>
      <c r="F117" s="11">
        <v>88.78</v>
      </c>
      <c r="G117" s="11" t="s">
        <v>66</v>
      </c>
      <c r="H117" s="11">
        <v>0</v>
      </c>
      <c r="I117" s="11">
        <f>Table1[[#This Row],[DTW WLM (ft bgs)]]+Table1[[#This Row],[Correction Factor WLMc (ft)]]</f>
        <v>88.78</v>
      </c>
      <c r="J117" s="11">
        <f>Table1[[#This Row],[Surveyed Elevation (ft msl)b]]-Table1[[#This Row],[Corrected DTW WLM (ft bgs)]]+Table1[[#This Row],[Difference between Survey Pointse (ft)]]</f>
        <v>16.734300000000005</v>
      </c>
      <c r="K117" s="11">
        <f>Table1[[#This Row],[Corrected DTW WLM (ft bgs)]]</f>
        <v>88.78</v>
      </c>
      <c r="L117" s="12" t="s">
        <v>67</v>
      </c>
      <c r="M117" s="8"/>
      <c r="N117" s="16"/>
    </row>
    <row r="118" spans="1:14" ht="96.75" customHeight="1" x14ac:dyDescent="0.25">
      <c r="A118" s="9">
        <v>45419</v>
      </c>
      <c r="B118" s="10">
        <v>0.46180555555555558</v>
      </c>
      <c r="C118" s="13" t="s">
        <v>38</v>
      </c>
      <c r="D118" s="28">
        <v>105.51430000000001</v>
      </c>
      <c r="E118" s="11">
        <v>0</v>
      </c>
      <c r="F118" s="11">
        <v>88.55</v>
      </c>
      <c r="G118" s="11" t="s">
        <v>68</v>
      </c>
      <c r="H118" s="11">
        <v>-0.08</v>
      </c>
      <c r="I118" s="11">
        <f>Table1[[#This Row],[DTW WLM (ft bgs)]]+Table1[[#This Row],[Correction Factor WLMc (ft)]]</f>
        <v>88.47</v>
      </c>
      <c r="J118" s="11">
        <f>Table1[[#This Row],[Surveyed Elevation (ft msl)b]]-Table1[[#This Row],[Corrected DTW WLM (ft bgs)]]+Table1[[#This Row],[Difference between Survey Pointse (ft)]]</f>
        <v>17.044300000000007</v>
      </c>
      <c r="K118" s="11">
        <f>Table1[[#This Row],[Corrected DTW WLM (ft bgs)]]</f>
        <v>88.47</v>
      </c>
      <c r="L118" s="12" t="s">
        <v>67</v>
      </c>
      <c r="M118" s="8"/>
      <c r="N118" s="16"/>
    </row>
    <row r="119" spans="1:14" ht="96.75" customHeight="1" x14ac:dyDescent="0.25">
      <c r="A119" s="9">
        <v>45436</v>
      </c>
      <c r="B119" s="10">
        <v>0.38055555555555554</v>
      </c>
      <c r="C119" s="13" t="s">
        <v>38</v>
      </c>
      <c r="D119" s="28">
        <v>105.51430000000001</v>
      </c>
      <c r="E119" s="11">
        <v>0</v>
      </c>
      <c r="F119" s="11">
        <v>88.22</v>
      </c>
      <c r="G119" s="11" t="s">
        <v>66</v>
      </c>
      <c r="H119" s="11">
        <v>0</v>
      </c>
      <c r="I119" s="11">
        <f>Table1[[#This Row],[DTW WLM (ft bgs)]]+Table1[[#This Row],[Correction Factor WLMc (ft)]]</f>
        <v>88.22</v>
      </c>
      <c r="J119" s="11">
        <f>Table1[[#This Row],[Surveyed Elevation (ft msl)b]]-Table1[[#This Row],[Corrected DTW WLM (ft bgs)]]+Table1[[#This Row],[Difference between Survey Pointse (ft)]]</f>
        <v>17.294300000000007</v>
      </c>
      <c r="K119" s="11">
        <v>88.22</v>
      </c>
      <c r="L119" s="12" t="s">
        <v>67</v>
      </c>
      <c r="M119" s="8"/>
      <c r="N119" s="16"/>
    </row>
    <row r="120" spans="1:14" ht="96.75" customHeight="1" x14ac:dyDescent="0.25">
      <c r="A120" s="9">
        <v>45447</v>
      </c>
      <c r="B120" s="10">
        <v>0.40277777777777779</v>
      </c>
      <c r="C120" s="13" t="s">
        <v>38</v>
      </c>
      <c r="D120" s="28">
        <v>105.51430000000001</v>
      </c>
      <c r="E120" s="11">
        <v>0</v>
      </c>
      <c r="F120" s="11">
        <v>87.94</v>
      </c>
      <c r="G120" s="11" t="s">
        <v>66</v>
      </c>
      <c r="H120" s="11">
        <v>0</v>
      </c>
      <c r="I120" s="11">
        <f>Table1[[#This Row],[DTW WLM (ft bgs)]]+Table1[[#This Row],[Correction Factor WLMc (ft)]]</f>
        <v>87.94</v>
      </c>
      <c r="J120" s="11">
        <f>Table1[[#This Row],[Surveyed Elevation (ft msl)b]]-Table1[[#This Row],[Corrected DTW WLM (ft bgs)]]+Table1[[#This Row],[Difference between Survey Pointse (ft)]]</f>
        <v>17.574300000000008</v>
      </c>
      <c r="K120" s="11">
        <v>87.94</v>
      </c>
      <c r="L120" s="12" t="s">
        <v>67</v>
      </c>
      <c r="M120" s="8"/>
      <c r="N120" s="16"/>
    </row>
    <row r="121" spans="1:14" ht="96.75" customHeight="1" x14ac:dyDescent="0.25">
      <c r="A121" s="9">
        <v>45462</v>
      </c>
      <c r="B121" s="10">
        <v>0.44097222222222221</v>
      </c>
      <c r="C121" s="13" t="s">
        <v>38</v>
      </c>
      <c r="D121" s="28">
        <v>105.51430000000001</v>
      </c>
      <c r="E121" s="11">
        <v>0</v>
      </c>
      <c r="F121" s="11">
        <v>88.23</v>
      </c>
      <c r="G121" s="11" t="s">
        <v>65</v>
      </c>
      <c r="H121" s="11">
        <v>-0.06</v>
      </c>
      <c r="I121" s="11">
        <f>Table1[[#This Row],[DTW WLM (ft bgs)]]+Table1[[#This Row],[Correction Factor WLMc (ft)]]</f>
        <v>88.17</v>
      </c>
      <c r="J121" s="11">
        <f>Table1[[#This Row],[Surveyed Elevation (ft msl)b]]-Table1[[#This Row],[Corrected DTW WLM (ft bgs)]]+Table1[[#This Row],[Difference between Survey Pointse (ft)]]</f>
        <v>17.344300000000004</v>
      </c>
      <c r="K121" s="11">
        <v>88.17</v>
      </c>
      <c r="L121" s="12" t="s">
        <v>67</v>
      </c>
      <c r="M121" s="8"/>
      <c r="N121" s="16"/>
    </row>
    <row r="122" spans="1:14" ht="18.75" customHeight="1" x14ac:dyDescent="0.25">
      <c r="A122" s="1" t="s">
        <v>9</v>
      </c>
    </row>
    <row r="123" spans="1:14" ht="17.25" x14ac:dyDescent="0.25">
      <c r="A123" s="1" t="s">
        <v>55</v>
      </c>
    </row>
    <row r="124" spans="1:14" ht="17.25" x14ac:dyDescent="0.25">
      <c r="A124" s="1" t="s">
        <v>63</v>
      </c>
    </row>
    <row r="125" spans="1:14" x14ac:dyDescent="0.25">
      <c r="A125" s="1" t="s">
        <v>70</v>
      </c>
    </row>
    <row r="126" spans="1:14" ht="17.25" x14ac:dyDescent="0.25">
      <c r="A126" s="1" t="s">
        <v>45</v>
      </c>
    </row>
    <row r="127" spans="1:14" x14ac:dyDescent="0.25">
      <c r="A127" s="1" t="s">
        <v>24</v>
      </c>
    </row>
    <row r="128" spans="1:14" x14ac:dyDescent="0.25">
      <c r="A128" s="1" t="s">
        <v>25</v>
      </c>
    </row>
    <row r="129" spans="1:13" ht="17.25" x14ac:dyDescent="0.25">
      <c r="A129" s="1" t="s">
        <v>46</v>
      </c>
    </row>
    <row r="130" spans="1:13" ht="17.25" x14ac:dyDescent="0.25">
      <c r="A130" s="1" t="s">
        <v>56</v>
      </c>
    </row>
    <row r="131" spans="1:13" ht="17.25" x14ac:dyDescent="0.25">
      <c r="A131" s="1" t="s">
        <v>73</v>
      </c>
    </row>
    <row r="132" spans="1:13" ht="15" customHeight="1" x14ac:dyDescent="0.25">
      <c r="A132" s="39" t="s">
        <v>74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</row>
    <row r="133" spans="1:13" ht="15" customHeight="1" x14ac:dyDescent="0.25">
      <c r="A133" s="39" t="s">
        <v>75</v>
      </c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</row>
    <row r="134" spans="1:13" x14ac:dyDescent="0.25">
      <c r="A134" s="39" t="s">
        <v>76</v>
      </c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</row>
    <row r="135" spans="1:13" ht="15" customHeight="1" x14ac:dyDescent="0.25">
      <c r="A135" s="39" t="s">
        <v>77</v>
      </c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</row>
    <row r="136" spans="1:13" ht="15" customHeight="1" x14ac:dyDescent="0.25">
      <c r="A136" s="36" t="s">
        <v>81</v>
      </c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</row>
    <row r="137" spans="1:13" x14ac:dyDescent="0.25">
      <c r="A137" s="1" t="s">
        <v>15</v>
      </c>
    </row>
    <row r="138" spans="1:13" x14ac:dyDescent="0.25">
      <c r="A138" s="1" t="s">
        <v>16</v>
      </c>
    </row>
    <row r="139" spans="1:13" x14ac:dyDescent="0.25">
      <c r="A139" s="1" t="s">
        <v>3</v>
      </c>
    </row>
    <row r="140" spans="1:13" x14ac:dyDescent="0.25">
      <c r="A140" s="1" t="s">
        <v>2</v>
      </c>
    </row>
    <row r="144" spans="1:13" x14ac:dyDescent="0.25">
      <c r="I144" s="3" t="s">
        <v>59</v>
      </c>
    </row>
    <row r="146" spans="1:1" ht="17.25" x14ac:dyDescent="0.25">
      <c r="A146" s="1" t="s">
        <v>57</v>
      </c>
    </row>
    <row r="147" spans="1:1" x14ac:dyDescent="0.25">
      <c r="A147" s="1" t="s">
        <v>58</v>
      </c>
    </row>
  </sheetData>
  <mergeCells count="5">
    <mergeCell ref="A1:M1"/>
    <mergeCell ref="A132:M132"/>
    <mergeCell ref="A133:M133"/>
    <mergeCell ref="A134:M134"/>
    <mergeCell ref="A135:M135"/>
  </mergeCells>
  <phoneticPr fontId="3" type="noConversion"/>
  <pageMargins left="0.7" right="0.7" top="0.75" bottom="0.75" header="0.3" footer="0.3"/>
  <pageSetup orientation="portrait" r:id="rId1"/>
  <ignoredErrors>
    <ignoredError sqref="J9:J22 E4:E29 J23:J29" calculatedColumn="1"/>
  </ignoredErrors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595A8-F67B-47C4-A031-68C033D19D83}">
  <dimension ref="A1:L135"/>
  <sheetViews>
    <sheetView topLeftCell="A2" workbookViewId="0">
      <selection activeCell="E120" sqref="E120"/>
    </sheetView>
  </sheetViews>
  <sheetFormatPr defaultRowHeight="15" x14ac:dyDescent="0.25"/>
  <cols>
    <col min="1" max="1" width="33.42578125" customWidth="1"/>
    <col min="2" max="2" width="10.28515625" customWidth="1"/>
    <col min="3" max="3" width="22.42578125" customWidth="1"/>
    <col min="4" max="4" width="46" bestFit="1" customWidth="1"/>
    <col min="5" max="5" width="27" customWidth="1"/>
    <col min="8" max="8" width="11.7109375" bestFit="1" customWidth="1"/>
    <col min="12" max="12" width="8.85546875" style="33"/>
  </cols>
  <sheetData>
    <row r="1" spans="1:11" x14ac:dyDescent="0.25">
      <c r="A1" s="8" t="s">
        <v>12</v>
      </c>
      <c r="B1" s="8" t="s">
        <v>19</v>
      </c>
      <c r="C1" s="8" t="s">
        <v>27</v>
      </c>
      <c r="D1" s="8" t="s">
        <v>41</v>
      </c>
      <c r="E1" t="s">
        <v>18</v>
      </c>
    </row>
    <row r="2" spans="1:11" x14ac:dyDescent="0.25">
      <c r="A2" s="15">
        <v>44553.427777777775</v>
      </c>
      <c r="B2" s="16">
        <v>16.5</v>
      </c>
      <c r="C2" s="8">
        <v>87.153999999999996</v>
      </c>
      <c r="D2" s="27">
        <v>18.360300000000009</v>
      </c>
      <c r="E2" t="s">
        <v>64</v>
      </c>
      <c r="F2" s="18"/>
      <c r="H2" s="3"/>
      <c r="I2" s="2"/>
      <c r="J2" s="3"/>
      <c r="K2" s="3"/>
    </row>
    <row r="3" spans="1:11" x14ac:dyDescent="0.25">
      <c r="A3" s="15">
        <v>44553.429166666669</v>
      </c>
      <c r="B3" s="16">
        <v>16.5</v>
      </c>
      <c r="C3" s="8">
        <v>87.164000000000001</v>
      </c>
      <c r="D3" s="18">
        <v>18.350300000000004</v>
      </c>
      <c r="E3" t="s">
        <v>64</v>
      </c>
      <c r="F3" s="18"/>
      <c r="H3" s="3"/>
      <c r="I3" s="2"/>
      <c r="J3" s="3"/>
      <c r="K3" s="3"/>
    </row>
    <row r="4" spans="1:11" x14ac:dyDescent="0.25">
      <c r="A4" s="15">
        <v>44553.429861111108</v>
      </c>
      <c r="B4" s="16">
        <v>16.5</v>
      </c>
      <c r="C4" s="8">
        <v>87.164000000000001</v>
      </c>
      <c r="D4" s="27">
        <v>18.350300000000004</v>
      </c>
      <c r="E4" t="s">
        <v>64</v>
      </c>
      <c r="F4" s="18"/>
      <c r="H4" s="3"/>
      <c r="I4" s="2"/>
      <c r="J4" s="3"/>
      <c r="K4" s="3"/>
    </row>
    <row r="5" spans="1:11" x14ac:dyDescent="0.25">
      <c r="A5" s="15">
        <v>44579.42083333333</v>
      </c>
      <c r="B5" s="16">
        <v>16.5</v>
      </c>
      <c r="C5" s="8">
        <v>86.694000000000003</v>
      </c>
      <c r="D5" s="18">
        <v>18.820300000000003</v>
      </c>
      <c r="E5" t="s">
        <v>64</v>
      </c>
      <c r="F5" s="18"/>
      <c r="H5" s="3"/>
      <c r="I5" s="2"/>
      <c r="J5" s="3"/>
      <c r="K5" s="3"/>
    </row>
    <row r="6" spans="1:11" x14ac:dyDescent="0.25">
      <c r="A6" s="15">
        <v>44579.422222222223</v>
      </c>
      <c r="B6" s="16">
        <v>16.5</v>
      </c>
      <c r="C6" s="8">
        <v>86.694000000000003</v>
      </c>
      <c r="D6" s="27">
        <v>18.820300000000003</v>
      </c>
      <c r="E6" t="s">
        <v>64</v>
      </c>
      <c r="F6" s="18"/>
      <c r="H6" s="3"/>
      <c r="I6" s="2"/>
      <c r="J6" s="3"/>
      <c r="K6" s="3"/>
    </row>
    <row r="7" spans="1:11" x14ac:dyDescent="0.25">
      <c r="A7" s="15">
        <v>44591.749305555553</v>
      </c>
      <c r="B7" s="16">
        <v>16.5</v>
      </c>
      <c r="C7" s="8">
        <v>87.679999999999993</v>
      </c>
      <c r="D7" s="18">
        <v>17.834300000000013</v>
      </c>
      <c r="E7" t="s">
        <v>64</v>
      </c>
      <c r="F7" s="18"/>
      <c r="H7" s="1"/>
      <c r="I7" s="2"/>
      <c r="J7" s="3"/>
      <c r="K7" s="3"/>
    </row>
    <row r="8" spans="1:11" x14ac:dyDescent="0.25">
      <c r="A8" s="15">
        <v>44593.381249999999</v>
      </c>
      <c r="B8" s="16">
        <v>16.5</v>
      </c>
      <c r="C8" s="18">
        <v>87.75</v>
      </c>
      <c r="D8" s="18">
        <v>17.764300000000006</v>
      </c>
      <c r="E8" t="s">
        <v>64</v>
      </c>
      <c r="F8" s="18"/>
      <c r="H8" s="1"/>
      <c r="I8" s="2"/>
      <c r="J8" s="3"/>
      <c r="K8" s="3"/>
    </row>
    <row r="9" spans="1:11" x14ac:dyDescent="0.25">
      <c r="A9" s="15">
        <v>44594.380555555559</v>
      </c>
      <c r="B9" s="16">
        <v>16.5</v>
      </c>
      <c r="C9" s="27">
        <v>87.8</v>
      </c>
      <c r="D9" s="27">
        <v>17.714300000000009</v>
      </c>
      <c r="E9" t="s">
        <v>64</v>
      </c>
      <c r="F9" s="18"/>
      <c r="H9" s="1"/>
      <c r="I9" s="2"/>
      <c r="J9" s="3"/>
      <c r="K9" s="3"/>
    </row>
    <row r="10" spans="1:11" x14ac:dyDescent="0.25">
      <c r="A10" s="15">
        <v>44595.357638888891</v>
      </c>
      <c r="B10" s="16">
        <v>16.5</v>
      </c>
      <c r="C10" s="18">
        <v>87.85</v>
      </c>
      <c r="D10" s="18">
        <v>17.664300000000011</v>
      </c>
      <c r="E10" t="s">
        <v>64</v>
      </c>
      <c r="F10" s="18"/>
      <c r="H10" s="1"/>
      <c r="I10" s="2"/>
      <c r="J10" s="3"/>
      <c r="K10" s="3"/>
    </row>
    <row r="11" spans="1:11" x14ac:dyDescent="0.25">
      <c r="A11" s="15">
        <v>44596.35833333333</v>
      </c>
      <c r="B11" s="16">
        <v>16.5</v>
      </c>
      <c r="C11" s="27">
        <v>87.86999999999999</v>
      </c>
      <c r="D11" s="27">
        <v>17.644300000000015</v>
      </c>
      <c r="E11" t="s">
        <v>64</v>
      </c>
      <c r="F11" s="18"/>
      <c r="H11" s="1"/>
      <c r="I11" s="2"/>
      <c r="J11" s="3"/>
      <c r="K11" s="3"/>
    </row>
    <row r="12" spans="1:11" x14ac:dyDescent="0.25">
      <c r="A12" s="15">
        <v>44597.35833333333</v>
      </c>
      <c r="B12" s="16">
        <v>16.5</v>
      </c>
      <c r="C12" s="18">
        <v>87.86999999999999</v>
      </c>
      <c r="D12" s="18">
        <v>17.644300000000015</v>
      </c>
      <c r="E12" t="s">
        <v>64</v>
      </c>
      <c r="F12" s="18"/>
      <c r="H12" s="1"/>
      <c r="I12" s="2"/>
      <c r="J12" s="3"/>
      <c r="K12" s="3"/>
    </row>
    <row r="13" spans="1:11" x14ac:dyDescent="0.25">
      <c r="A13" s="15">
        <v>44602.364583333336</v>
      </c>
      <c r="B13" s="16">
        <v>16.5</v>
      </c>
      <c r="C13" s="27">
        <v>87.899999999999991</v>
      </c>
      <c r="D13" s="27">
        <v>17.614300000000014</v>
      </c>
      <c r="E13" t="s">
        <v>64</v>
      </c>
      <c r="F13" s="18"/>
      <c r="H13" s="1"/>
      <c r="I13" s="2"/>
      <c r="J13" s="3"/>
      <c r="K13" s="3"/>
    </row>
    <row r="14" spans="1:11" x14ac:dyDescent="0.25">
      <c r="A14" s="15">
        <v>44609.34375</v>
      </c>
      <c r="B14" s="16">
        <v>16.5</v>
      </c>
      <c r="C14" s="18">
        <v>87.89</v>
      </c>
      <c r="D14" s="18">
        <v>17.624300000000005</v>
      </c>
      <c r="E14" t="s">
        <v>64</v>
      </c>
      <c r="F14" s="18"/>
      <c r="H14" s="1"/>
      <c r="I14" s="2"/>
      <c r="J14" s="3"/>
      <c r="K14" s="3"/>
    </row>
    <row r="15" spans="1:11" x14ac:dyDescent="0.25">
      <c r="A15" s="15">
        <v>44614.349305555559</v>
      </c>
      <c r="B15" s="16">
        <v>16.5</v>
      </c>
      <c r="C15" s="18">
        <v>87.949999999999989</v>
      </c>
      <c r="D15" s="18">
        <v>17.564300000000017</v>
      </c>
      <c r="E15" t="s">
        <v>64</v>
      </c>
      <c r="F15" s="18"/>
      <c r="H15" s="1"/>
      <c r="I15" s="2"/>
      <c r="J15" s="3"/>
      <c r="K15" s="3"/>
    </row>
    <row r="16" spans="1:11" x14ac:dyDescent="0.25">
      <c r="A16" s="15">
        <v>44618.645833333336</v>
      </c>
      <c r="B16" s="16">
        <v>16.5</v>
      </c>
      <c r="C16" s="18">
        <v>87.94</v>
      </c>
      <c r="D16" s="18">
        <v>17.574300000000008</v>
      </c>
      <c r="E16" t="s">
        <v>64</v>
      </c>
      <c r="F16" s="11"/>
      <c r="H16" s="32"/>
      <c r="I16" s="2"/>
      <c r="J16" s="3"/>
      <c r="K16" s="3"/>
    </row>
    <row r="17" spans="1:11" x14ac:dyDescent="0.25">
      <c r="A17" s="15">
        <v>44623.340277777781</v>
      </c>
      <c r="B17" s="16">
        <v>16.5</v>
      </c>
      <c r="C17" s="18">
        <v>87.91</v>
      </c>
      <c r="D17" s="18">
        <v>17.604300000000009</v>
      </c>
      <c r="E17" t="s">
        <v>64</v>
      </c>
      <c r="F17" s="11"/>
      <c r="H17" s="9"/>
      <c r="I17" s="2"/>
      <c r="J17" s="3"/>
      <c r="K17" s="3"/>
    </row>
    <row r="18" spans="1:11" x14ac:dyDescent="0.25">
      <c r="A18" s="15">
        <v>44629.534722222219</v>
      </c>
      <c r="B18" s="16">
        <v>16.5</v>
      </c>
      <c r="C18" s="18">
        <v>88</v>
      </c>
      <c r="D18" s="18">
        <v>17.514300000000006</v>
      </c>
      <c r="E18" t="s">
        <v>64</v>
      </c>
      <c r="F18" s="11"/>
      <c r="H18" s="9"/>
      <c r="I18" s="2"/>
      <c r="J18" s="3"/>
      <c r="K18" s="3"/>
    </row>
    <row r="19" spans="1:11" x14ac:dyDescent="0.25">
      <c r="A19" s="15">
        <v>44637.354166666664</v>
      </c>
      <c r="B19" s="16">
        <v>16.5</v>
      </c>
      <c r="C19" s="27">
        <v>87.97999999999999</v>
      </c>
      <c r="D19" s="27">
        <v>17.534300000000016</v>
      </c>
      <c r="E19" t="s">
        <v>64</v>
      </c>
      <c r="F19" s="11"/>
      <c r="H19" s="1"/>
      <c r="I19" s="2"/>
      <c r="J19" s="3"/>
      <c r="K19" s="3"/>
    </row>
    <row r="20" spans="1:11" x14ac:dyDescent="0.25">
      <c r="A20" s="15">
        <v>44644.354166666664</v>
      </c>
      <c r="B20" s="16">
        <v>16.5</v>
      </c>
      <c r="C20" s="18">
        <v>87.96</v>
      </c>
      <c r="D20" s="18">
        <v>17.554300000000012</v>
      </c>
      <c r="E20" t="s">
        <v>64</v>
      </c>
      <c r="H20" s="1"/>
      <c r="I20" s="2"/>
      <c r="J20" s="3"/>
      <c r="K20" s="3"/>
    </row>
    <row r="21" spans="1:11" x14ac:dyDescent="0.25">
      <c r="A21" s="15">
        <v>44649.413194444445</v>
      </c>
      <c r="B21" s="16">
        <v>16.5</v>
      </c>
      <c r="C21" s="27">
        <v>87.929999999999993</v>
      </c>
      <c r="D21" s="27">
        <v>17.584300000000013</v>
      </c>
      <c r="E21" t="s">
        <v>64</v>
      </c>
      <c r="H21" s="1"/>
      <c r="I21" s="2"/>
      <c r="J21" s="3"/>
      <c r="K21" s="3"/>
    </row>
    <row r="22" spans="1:11" x14ac:dyDescent="0.25">
      <c r="A22" s="15">
        <v>44658.427083333336</v>
      </c>
      <c r="B22" s="16">
        <v>16.5</v>
      </c>
      <c r="C22" s="18">
        <v>87.85</v>
      </c>
      <c r="D22" s="18">
        <v>17.664300000000011</v>
      </c>
      <c r="E22" t="s">
        <v>64</v>
      </c>
      <c r="H22" s="1"/>
      <c r="I22" s="2"/>
      <c r="J22" s="3"/>
      <c r="K22" s="3"/>
    </row>
    <row r="23" spans="1:11" x14ac:dyDescent="0.25">
      <c r="A23" s="15">
        <v>44665.354166666664</v>
      </c>
      <c r="B23" s="16">
        <v>16.5</v>
      </c>
      <c r="C23" s="11">
        <v>87.87</v>
      </c>
      <c r="D23" s="11">
        <v>17.64</v>
      </c>
      <c r="E23" t="s">
        <v>64</v>
      </c>
      <c r="H23" s="1"/>
      <c r="I23" s="2"/>
      <c r="J23" s="3"/>
      <c r="K23" s="3"/>
    </row>
    <row r="24" spans="1:11" x14ac:dyDescent="0.25">
      <c r="A24" s="15">
        <v>44679.416666666664</v>
      </c>
      <c r="B24" s="16">
        <v>16.5</v>
      </c>
      <c r="C24" s="18">
        <v>87.82</v>
      </c>
      <c r="D24" s="18">
        <v>17.688300000000012</v>
      </c>
      <c r="E24" t="s">
        <v>64</v>
      </c>
      <c r="H24" s="1"/>
      <c r="I24" s="2"/>
      <c r="J24" s="3"/>
      <c r="K24" s="3"/>
    </row>
    <row r="25" spans="1:11" x14ac:dyDescent="0.25">
      <c r="A25" s="15">
        <v>44686.430555555555</v>
      </c>
      <c r="B25" s="16">
        <v>16.5</v>
      </c>
      <c r="C25" s="16">
        <v>87.8</v>
      </c>
      <c r="D25" s="11">
        <v>17.71</v>
      </c>
      <c r="E25" t="s">
        <v>64</v>
      </c>
    </row>
    <row r="26" spans="1:11" x14ac:dyDescent="0.25">
      <c r="A26" s="15">
        <v>44693.364583333336</v>
      </c>
      <c r="B26" s="16">
        <v>16.5</v>
      </c>
      <c r="C26" s="8">
        <v>87.83</v>
      </c>
      <c r="D26" s="11">
        <v>17.68</v>
      </c>
      <c r="E26" t="s">
        <v>64</v>
      </c>
    </row>
    <row r="27" spans="1:11" x14ac:dyDescent="0.25">
      <c r="A27" s="15">
        <v>44700.354166666664</v>
      </c>
      <c r="B27" s="16">
        <v>16.5</v>
      </c>
      <c r="C27" s="8">
        <v>87.87</v>
      </c>
      <c r="D27" s="11">
        <v>17.64</v>
      </c>
      <c r="E27" t="s">
        <v>64</v>
      </c>
    </row>
    <row r="28" spans="1:11" x14ac:dyDescent="0.25">
      <c r="A28" s="15">
        <v>44707.427083333336</v>
      </c>
      <c r="B28" s="16">
        <v>16.5</v>
      </c>
      <c r="C28" s="8">
        <v>87.81</v>
      </c>
      <c r="D28" s="11">
        <v>17.7</v>
      </c>
      <c r="E28" t="s">
        <v>64</v>
      </c>
    </row>
    <row r="29" spans="1:11" x14ac:dyDescent="0.25">
      <c r="A29" s="15">
        <v>44714.400694444441</v>
      </c>
      <c r="B29" s="16">
        <v>16.5</v>
      </c>
      <c r="C29" s="8">
        <v>87.91</v>
      </c>
      <c r="D29" s="11">
        <v>17.600000000000001</v>
      </c>
      <c r="E29" t="s">
        <v>64</v>
      </c>
    </row>
    <row r="30" spans="1:11" x14ac:dyDescent="0.25">
      <c r="A30" s="15">
        <v>44721.354166666664</v>
      </c>
      <c r="B30" s="16">
        <v>16.5</v>
      </c>
      <c r="C30" s="8">
        <v>88</v>
      </c>
      <c r="D30" s="11">
        <v>17.510000000000002</v>
      </c>
      <c r="E30" t="s">
        <v>64</v>
      </c>
    </row>
    <row r="31" spans="1:11" x14ac:dyDescent="0.25">
      <c r="A31" s="15">
        <v>44728.34375</v>
      </c>
      <c r="B31" s="16">
        <v>16.5</v>
      </c>
      <c r="C31" s="8">
        <v>87.95</v>
      </c>
      <c r="D31" s="11">
        <v>17.559999999999999</v>
      </c>
      <c r="E31" t="s">
        <v>64</v>
      </c>
    </row>
    <row r="32" spans="1:11" x14ac:dyDescent="0.25">
      <c r="A32" s="15">
        <v>44735.4</v>
      </c>
      <c r="B32" s="16">
        <v>16.5</v>
      </c>
      <c r="C32" s="8">
        <v>87.98</v>
      </c>
      <c r="D32" s="11">
        <v>17.53</v>
      </c>
      <c r="E32" t="s">
        <v>64</v>
      </c>
    </row>
    <row r="33" spans="1:5" x14ac:dyDescent="0.25">
      <c r="A33" s="15">
        <v>44743.371527777781</v>
      </c>
      <c r="B33" s="16">
        <v>16.5</v>
      </c>
      <c r="C33" s="8">
        <v>88.08</v>
      </c>
      <c r="D33" s="11">
        <v>17.43</v>
      </c>
      <c r="E33" t="s">
        <v>64</v>
      </c>
    </row>
    <row r="34" spans="1:5" x14ac:dyDescent="0.25">
      <c r="A34" s="15">
        <v>44749.357638888891</v>
      </c>
      <c r="B34" s="16">
        <v>16.5</v>
      </c>
      <c r="C34" s="8">
        <v>88.07</v>
      </c>
      <c r="D34" s="11">
        <v>17.440000000000001</v>
      </c>
      <c r="E34" t="s">
        <v>64</v>
      </c>
    </row>
    <row r="35" spans="1:5" x14ac:dyDescent="0.25">
      <c r="A35" s="15">
        <v>44755.345833333333</v>
      </c>
      <c r="B35" s="16">
        <v>16.5</v>
      </c>
      <c r="C35" s="8">
        <v>88.08</v>
      </c>
      <c r="D35" s="11">
        <v>17.43</v>
      </c>
      <c r="E35" t="s">
        <v>64</v>
      </c>
    </row>
    <row r="36" spans="1:5" x14ac:dyDescent="0.25">
      <c r="A36" s="15">
        <v>44763.333333333336</v>
      </c>
      <c r="B36" s="16">
        <v>16.5</v>
      </c>
      <c r="C36" s="8">
        <v>88.07</v>
      </c>
      <c r="D36" s="11">
        <v>17.440000000000001</v>
      </c>
      <c r="E36" t="s">
        <v>64</v>
      </c>
    </row>
    <row r="37" spans="1:5" x14ac:dyDescent="0.25">
      <c r="A37" s="15">
        <v>44770.529166666667</v>
      </c>
      <c r="B37" s="16">
        <v>16.5</v>
      </c>
      <c r="C37" s="8">
        <v>88.11</v>
      </c>
      <c r="D37" s="11">
        <v>17.399999999999999</v>
      </c>
      <c r="E37" t="s">
        <v>64</v>
      </c>
    </row>
    <row r="38" spans="1:5" x14ac:dyDescent="0.25">
      <c r="A38" s="15">
        <v>44777.361111111109</v>
      </c>
      <c r="B38" s="16">
        <v>16.5</v>
      </c>
      <c r="C38" s="8">
        <v>88.11</v>
      </c>
      <c r="D38" s="11">
        <v>17.399999999999999</v>
      </c>
      <c r="E38" t="s">
        <v>64</v>
      </c>
    </row>
    <row r="39" spans="1:5" x14ac:dyDescent="0.25">
      <c r="A39" s="15">
        <v>44784.538194444445</v>
      </c>
      <c r="B39" s="16">
        <v>16.5</v>
      </c>
      <c r="C39" s="8">
        <v>88.15</v>
      </c>
      <c r="D39" s="11">
        <v>17.36</v>
      </c>
      <c r="E39" t="s">
        <v>64</v>
      </c>
    </row>
    <row r="40" spans="1:5" x14ac:dyDescent="0.25">
      <c r="A40" s="15">
        <v>44791.479166666664</v>
      </c>
      <c r="B40" s="16">
        <v>16.5</v>
      </c>
      <c r="C40" s="8">
        <v>88.07</v>
      </c>
      <c r="D40" s="11">
        <v>17.440000000000001</v>
      </c>
      <c r="E40" t="s">
        <v>64</v>
      </c>
    </row>
    <row r="41" spans="1:5" x14ac:dyDescent="0.25">
      <c r="A41" s="15">
        <v>44798.409722222219</v>
      </c>
      <c r="B41" s="16">
        <v>16.5</v>
      </c>
      <c r="C41" s="16">
        <v>88.34</v>
      </c>
      <c r="D41" s="11">
        <v>17.170000000000002</v>
      </c>
      <c r="E41" t="s">
        <v>64</v>
      </c>
    </row>
    <row r="42" spans="1:5" x14ac:dyDescent="0.25">
      <c r="A42" s="15">
        <v>44805.398611111108</v>
      </c>
      <c r="B42" s="16">
        <v>16.5</v>
      </c>
      <c r="C42" s="16">
        <v>88.45</v>
      </c>
      <c r="D42" s="11">
        <v>17.059999999999999</v>
      </c>
      <c r="E42" t="s">
        <v>64</v>
      </c>
    </row>
    <row r="43" spans="1:5" x14ac:dyDescent="0.25">
      <c r="A43" s="15">
        <v>44812.34375</v>
      </c>
      <c r="B43" s="16">
        <v>16.5</v>
      </c>
      <c r="C43" s="16">
        <v>88.47</v>
      </c>
      <c r="D43" s="11">
        <v>17.04</v>
      </c>
      <c r="E43" t="s">
        <v>64</v>
      </c>
    </row>
    <row r="44" spans="1:5" x14ac:dyDescent="0.25">
      <c r="A44" s="15">
        <v>44819.336805555555</v>
      </c>
      <c r="B44" s="16">
        <v>16.5</v>
      </c>
      <c r="C44" s="8">
        <v>88.47</v>
      </c>
      <c r="D44" s="11">
        <v>17.04</v>
      </c>
      <c r="E44" t="s">
        <v>64</v>
      </c>
    </row>
    <row r="45" spans="1:5" x14ac:dyDescent="0.25">
      <c r="A45" s="15">
        <v>44826.496527777781</v>
      </c>
      <c r="B45" s="16">
        <v>16.5</v>
      </c>
      <c r="C45" s="8">
        <v>88.86</v>
      </c>
      <c r="D45" s="11">
        <v>16.71</v>
      </c>
      <c r="E45" t="s">
        <v>64</v>
      </c>
    </row>
    <row r="46" spans="1:5" x14ac:dyDescent="0.25">
      <c r="A46" s="15">
        <v>44833.365277777775</v>
      </c>
      <c r="B46" s="16">
        <v>16.5</v>
      </c>
      <c r="C46" s="8">
        <v>88.45</v>
      </c>
      <c r="D46" s="11">
        <v>17.059999999999999</v>
      </c>
      <c r="E46" t="s">
        <v>64</v>
      </c>
    </row>
    <row r="47" spans="1:5" x14ac:dyDescent="0.25">
      <c r="A47" s="15">
        <v>44840.347222222219</v>
      </c>
      <c r="B47" s="16">
        <v>16.5</v>
      </c>
      <c r="C47" s="8">
        <v>88.46</v>
      </c>
      <c r="D47" s="11">
        <v>17.05</v>
      </c>
      <c r="E47" t="s">
        <v>64</v>
      </c>
    </row>
    <row r="48" spans="1:5" x14ac:dyDescent="0.25">
      <c r="A48" s="15">
        <v>44850.333333333336</v>
      </c>
      <c r="B48" s="16">
        <v>16.5</v>
      </c>
      <c r="C48" s="8">
        <v>88.679999999999993</v>
      </c>
      <c r="D48" s="11">
        <v>16.834300000000013</v>
      </c>
      <c r="E48" t="s">
        <v>64</v>
      </c>
    </row>
    <row r="49" spans="1:5" x14ac:dyDescent="0.25">
      <c r="A49" s="15">
        <v>44852.345833333333</v>
      </c>
      <c r="B49" s="16">
        <v>16.5</v>
      </c>
      <c r="C49" s="8">
        <v>88.49</v>
      </c>
      <c r="D49" s="11">
        <v>17.02</v>
      </c>
      <c r="E49" t="s">
        <v>64</v>
      </c>
    </row>
    <row r="50" spans="1:5" x14ac:dyDescent="0.25">
      <c r="A50" s="15">
        <v>44854.364583333336</v>
      </c>
      <c r="B50" s="16">
        <v>16.5</v>
      </c>
      <c r="C50" s="8">
        <v>88.47</v>
      </c>
      <c r="D50" s="11">
        <v>17.04</v>
      </c>
      <c r="E50" t="s">
        <v>64</v>
      </c>
    </row>
    <row r="51" spans="1:5" x14ac:dyDescent="0.25">
      <c r="A51" s="15">
        <v>44859.361111111109</v>
      </c>
      <c r="B51" s="16">
        <v>16.5</v>
      </c>
      <c r="C51" s="8">
        <v>88.63</v>
      </c>
      <c r="D51" s="11">
        <v>16.88</v>
      </c>
      <c r="E51" t="s">
        <v>64</v>
      </c>
    </row>
    <row r="52" spans="1:5" x14ac:dyDescent="0.25">
      <c r="A52" s="15">
        <v>44861</v>
      </c>
      <c r="B52" s="16">
        <v>16.5</v>
      </c>
      <c r="C52" s="8">
        <v>88.63</v>
      </c>
      <c r="D52" s="11">
        <v>16.88</v>
      </c>
      <c r="E52" t="s">
        <v>64</v>
      </c>
    </row>
    <row r="53" spans="1:5" x14ac:dyDescent="0.25">
      <c r="A53" s="15">
        <v>44866.354166666664</v>
      </c>
      <c r="B53" s="16">
        <v>16.5</v>
      </c>
      <c r="C53" s="8">
        <v>88.66</v>
      </c>
      <c r="D53" s="11">
        <v>16.854300000000009</v>
      </c>
      <c r="E53" t="s">
        <v>64</v>
      </c>
    </row>
    <row r="54" spans="1:5" x14ac:dyDescent="0.25">
      <c r="A54" s="15">
        <v>44868.347222222219</v>
      </c>
      <c r="B54" s="16">
        <v>16.5</v>
      </c>
      <c r="C54" s="8">
        <v>88.43</v>
      </c>
      <c r="D54" s="11">
        <v>17.084299999999999</v>
      </c>
      <c r="E54" t="s">
        <v>64</v>
      </c>
    </row>
    <row r="55" spans="1:5" x14ac:dyDescent="0.25">
      <c r="A55" s="15">
        <v>44873.402777777781</v>
      </c>
      <c r="B55" s="16">
        <v>16.5</v>
      </c>
      <c r="C55" s="18">
        <v>88.42</v>
      </c>
      <c r="D55" s="18">
        <f>Table1[[#This Row],[Surveyed Elevation (ft msl)b]]-Table1[[#This Row],[Corrected DTW WLM (ft bgs)]]+Table1[[#This Row],[Difference between Survey Pointse (ft)]]</f>
        <v>16.844300000000004</v>
      </c>
      <c r="E55" t="s">
        <v>64</v>
      </c>
    </row>
    <row r="56" spans="1:5" x14ac:dyDescent="0.25">
      <c r="A56" s="15">
        <v>44875.354166666664</v>
      </c>
      <c r="B56" s="16">
        <v>16.5</v>
      </c>
      <c r="C56" s="18">
        <v>88.56</v>
      </c>
      <c r="D56" s="18">
        <f>Table1[[#This Row],[Surveyed Elevation (ft msl)b]]-Table1[[#This Row],[Corrected DTW WLM (ft bgs)]]+Table1[[#This Row],[Difference between Survey Pointse (ft)]]</f>
        <v>17.024300000000011</v>
      </c>
      <c r="E56" t="s">
        <v>64</v>
      </c>
    </row>
    <row r="57" spans="1:5" x14ac:dyDescent="0.25">
      <c r="A57" s="15">
        <v>44880.329861111109</v>
      </c>
      <c r="B57" s="16">
        <v>16.5</v>
      </c>
      <c r="C57" s="8">
        <v>88.79</v>
      </c>
      <c r="D57" s="11">
        <v>16.72</v>
      </c>
      <c r="E57" t="s">
        <v>64</v>
      </c>
    </row>
    <row r="58" spans="1:5" x14ac:dyDescent="0.25">
      <c r="A58" s="15">
        <v>44882.447222222225</v>
      </c>
      <c r="B58" s="16">
        <v>16.5</v>
      </c>
      <c r="C58" s="8">
        <v>88.64</v>
      </c>
      <c r="D58" s="11">
        <v>16.87</v>
      </c>
      <c r="E58" t="s">
        <v>64</v>
      </c>
    </row>
    <row r="59" spans="1:5" x14ac:dyDescent="0.25">
      <c r="A59" s="15">
        <v>44885.359722222223</v>
      </c>
      <c r="B59" s="16">
        <v>16.5</v>
      </c>
      <c r="C59" s="8">
        <v>88.52</v>
      </c>
      <c r="D59" s="11">
        <v>16.989999999999998</v>
      </c>
      <c r="E59" t="s">
        <v>64</v>
      </c>
    </row>
    <row r="60" spans="1:5" x14ac:dyDescent="0.25">
      <c r="A60" s="15">
        <v>44887.420138888891</v>
      </c>
      <c r="B60" s="16">
        <v>16.5</v>
      </c>
      <c r="C60" s="8">
        <v>88.38</v>
      </c>
      <c r="D60" s="11">
        <v>17.13</v>
      </c>
      <c r="E60" t="s">
        <v>64</v>
      </c>
    </row>
    <row r="61" spans="1:5" x14ac:dyDescent="0.25">
      <c r="A61" s="15">
        <v>44896.475694444445</v>
      </c>
      <c r="B61" s="16">
        <v>16.5</v>
      </c>
      <c r="C61" s="8">
        <v>88.35</v>
      </c>
      <c r="D61" s="11">
        <v>17.16</v>
      </c>
      <c r="E61" t="s">
        <v>64</v>
      </c>
    </row>
    <row r="62" spans="1:5" x14ac:dyDescent="0.25">
      <c r="A62" s="15">
        <v>44902.354166666664</v>
      </c>
      <c r="B62" s="16">
        <v>16.5</v>
      </c>
      <c r="C62" s="8">
        <v>88.33</v>
      </c>
      <c r="D62" s="11">
        <v>17.18</v>
      </c>
      <c r="E62" t="s">
        <v>64</v>
      </c>
    </row>
    <row r="63" spans="1:5" x14ac:dyDescent="0.25">
      <c r="A63" s="15">
        <v>44910.361111111109</v>
      </c>
      <c r="B63" s="16">
        <v>16.5</v>
      </c>
      <c r="C63" s="8">
        <v>88.34</v>
      </c>
      <c r="D63" s="11">
        <v>17.170000000000002</v>
      </c>
      <c r="E63" t="s">
        <v>64</v>
      </c>
    </row>
    <row r="64" spans="1:5" x14ac:dyDescent="0.25">
      <c r="A64" s="15">
        <v>44916.51666666667</v>
      </c>
      <c r="B64" s="16">
        <v>16.5</v>
      </c>
      <c r="C64" s="8">
        <v>88.25</v>
      </c>
      <c r="D64" s="11">
        <v>17.260000000000002</v>
      </c>
      <c r="E64" t="s">
        <v>64</v>
      </c>
    </row>
    <row r="65" spans="1:5" x14ac:dyDescent="0.25">
      <c r="A65" s="15">
        <v>44924.461805555555</v>
      </c>
      <c r="B65" s="16">
        <v>16.5</v>
      </c>
      <c r="C65" s="8">
        <v>88.46</v>
      </c>
      <c r="D65" s="11">
        <v>17.05</v>
      </c>
      <c r="E65" t="s">
        <v>64</v>
      </c>
    </row>
    <row r="66" spans="1:5" x14ac:dyDescent="0.25">
      <c r="A66" s="15">
        <v>44931.371527777781</v>
      </c>
      <c r="B66" s="16">
        <v>16.5</v>
      </c>
      <c r="C66" s="8">
        <v>88.32</v>
      </c>
      <c r="D66" s="11">
        <v>17.190000000000001</v>
      </c>
      <c r="E66" t="s">
        <v>64</v>
      </c>
    </row>
    <row r="67" spans="1:5" x14ac:dyDescent="0.25">
      <c r="A67" s="15">
        <v>44937.458333333336</v>
      </c>
      <c r="B67" s="16">
        <v>16.5</v>
      </c>
      <c r="C67" s="8">
        <v>88.63</v>
      </c>
      <c r="D67" s="11">
        <v>16.88</v>
      </c>
      <c r="E67" t="s">
        <v>64</v>
      </c>
    </row>
    <row r="68" spans="1:5" x14ac:dyDescent="0.25">
      <c r="A68" s="15">
        <v>44944.461805555555</v>
      </c>
      <c r="B68" s="16">
        <v>16.5</v>
      </c>
      <c r="C68" s="8">
        <v>88.57</v>
      </c>
      <c r="D68" s="11">
        <v>16.940000000000001</v>
      </c>
      <c r="E68" t="s">
        <v>64</v>
      </c>
    </row>
    <row r="69" spans="1:5" x14ac:dyDescent="0.25">
      <c r="A69" s="15">
        <v>44952.489583333336</v>
      </c>
      <c r="B69" s="16">
        <v>16.5</v>
      </c>
      <c r="C69" s="8">
        <v>88.64</v>
      </c>
      <c r="D69" s="11">
        <v>16.87</v>
      </c>
      <c r="E69" t="s">
        <v>64</v>
      </c>
    </row>
    <row r="70" spans="1:5" x14ac:dyDescent="0.25">
      <c r="A70" s="15">
        <v>44959.473611111112</v>
      </c>
      <c r="B70" s="16">
        <v>16.5</v>
      </c>
      <c r="C70" s="8">
        <v>88.44</v>
      </c>
      <c r="D70" s="11">
        <v>17.07</v>
      </c>
      <c r="E70" t="s">
        <v>64</v>
      </c>
    </row>
    <row r="71" spans="1:5" x14ac:dyDescent="0.25">
      <c r="A71" s="15">
        <v>44966.359722222223</v>
      </c>
      <c r="B71" s="16">
        <v>16.5</v>
      </c>
      <c r="C71" s="8">
        <v>88.26</v>
      </c>
      <c r="D71" s="11">
        <v>17.25</v>
      </c>
      <c r="E71" t="s">
        <v>64</v>
      </c>
    </row>
    <row r="72" spans="1:5" x14ac:dyDescent="0.25">
      <c r="A72" s="15">
        <v>44972.488194444442</v>
      </c>
      <c r="B72" s="16">
        <v>16.5</v>
      </c>
      <c r="C72" s="8">
        <v>88.17</v>
      </c>
      <c r="D72" s="11">
        <v>17.34</v>
      </c>
      <c r="E72" t="s">
        <v>64</v>
      </c>
    </row>
    <row r="73" spans="1:5" x14ac:dyDescent="0.25">
      <c r="A73" s="15">
        <v>44980.493055555555</v>
      </c>
      <c r="B73" s="16">
        <v>16.5</v>
      </c>
      <c r="C73" s="8">
        <v>88.33</v>
      </c>
      <c r="D73" s="11">
        <v>17.239999999999998</v>
      </c>
      <c r="E73" t="s">
        <v>64</v>
      </c>
    </row>
    <row r="74" spans="1:5" x14ac:dyDescent="0.25">
      <c r="A74" s="15">
        <v>44987.434027777781</v>
      </c>
      <c r="B74" s="16">
        <v>16.5</v>
      </c>
      <c r="C74" s="8">
        <v>88.26</v>
      </c>
      <c r="D74" s="11">
        <v>17.309999999999999</v>
      </c>
      <c r="E74" t="s">
        <v>64</v>
      </c>
    </row>
    <row r="75" spans="1:5" x14ac:dyDescent="0.25">
      <c r="A75" s="15">
        <v>44993.458333333336</v>
      </c>
      <c r="B75" s="16">
        <v>16.5</v>
      </c>
      <c r="C75" s="8">
        <v>88.34</v>
      </c>
      <c r="D75" s="11">
        <v>17.23</v>
      </c>
      <c r="E75" t="s">
        <v>64</v>
      </c>
    </row>
    <row r="76" spans="1:5" x14ac:dyDescent="0.25">
      <c r="A76" s="15">
        <v>45001.465277777781</v>
      </c>
      <c r="B76" s="16">
        <v>16.5</v>
      </c>
      <c r="C76" s="8">
        <v>88.24</v>
      </c>
      <c r="D76" s="11">
        <v>17.329999999999998</v>
      </c>
      <c r="E76" t="s">
        <v>64</v>
      </c>
    </row>
    <row r="77" spans="1:5" x14ac:dyDescent="0.25">
      <c r="A77" s="15">
        <v>45007.408333333333</v>
      </c>
      <c r="B77" s="16">
        <v>16.5</v>
      </c>
      <c r="C77" s="8">
        <v>88.37</v>
      </c>
      <c r="D77" s="11">
        <v>17.14</v>
      </c>
      <c r="E77" t="s">
        <v>64</v>
      </c>
    </row>
    <row r="78" spans="1:5" x14ac:dyDescent="0.25">
      <c r="A78" s="15">
        <v>45014.408333333333</v>
      </c>
      <c r="B78" s="16">
        <v>16.5</v>
      </c>
      <c r="C78" s="8">
        <v>88.53</v>
      </c>
      <c r="D78" s="11">
        <v>17.059999999999999</v>
      </c>
      <c r="E78" t="s">
        <v>64</v>
      </c>
    </row>
    <row r="79" spans="1:5" x14ac:dyDescent="0.25">
      <c r="A79" s="15">
        <v>45021.364583333336</v>
      </c>
      <c r="B79" s="16">
        <v>16.5</v>
      </c>
      <c r="C79" s="8">
        <v>88.29</v>
      </c>
      <c r="D79" s="11">
        <v>17.22</v>
      </c>
      <c r="E79" t="s">
        <v>64</v>
      </c>
    </row>
    <row r="80" spans="1:5" x14ac:dyDescent="0.25">
      <c r="A80" s="15">
        <v>45029.368055555555</v>
      </c>
      <c r="B80" s="16">
        <v>16.5</v>
      </c>
      <c r="C80" s="8">
        <v>88.31</v>
      </c>
      <c r="D80" s="11">
        <v>17.2</v>
      </c>
      <c r="E80" t="s">
        <v>64</v>
      </c>
    </row>
    <row r="81" spans="1:5" x14ac:dyDescent="0.25">
      <c r="A81" s="15">
        <v>45037.354166666664</v>
      </c>
      <c r="B81" s="16">
        <v>16.5</v>
      </c>
      <c r="C81" s="8">
        <v>88.41</v>
      </c>
      <c r="D81" s="11">
        <v>17.100000000000001</v>
      </c>
      <c r="E81" t="s">
        <v>64</v>
      </c>
    </row>
    <row r="82" spans="1:5" x14ac:dyDescent="0.25">
      <c r="A82" s="15">
        <v>45042.395833333336</v>
      </c>
      <c r="B82" s="16">
        <v>16.5</v>
      </c>
      <c r="C82" s="8">
        <v>88.57</v>
      </c>
      <c r="D82" s="11">
        <v>16.940000000000001</v>
      </c>
      <c r="E82" t="s">
        <v>64</v>
      </c>
    </row>
    <row r="83" spans="1:5" x14ac:dyDescent="0.25">
      <c r="A83" s="15">
        <v>45050.45</v>
      </c>
      <c r="B83" s="16">
        <v>16.5</v>
      </c>
      <c r="C83" s="8">
        <v>88.34</v>
      </c>
      <c r="D83" s="11">
        <v>17.170000000000002</v>
      </c>
      <c r="E83" t="s">
        <v>64</v>
      </c>
    </row>
    <row r="84" spans="1:5" x14ac:dyDescent="0.25">
      <c r="A84" s="15">
        <v>45054.436111111114</v>
      </c>
      <c r="B84" s="16">
        <v>16.5</v>
      </c>
      <c r="C84" s="8">
        <v>88.12</v>
      </c>
      <c r="D84" s="11">
        <v>17.39</v>
      </c>
      <c r="E84" t="s">
        <v>64</v>
      </c>
    </row>
    <row r="85" spans="1:5" x14ac:dyDescent="0.25">
      <c r="A85" s="15">
        <v>45062.415972222225</v>
      </c>
      <c r="B85" s="16">
        <v>16.5</v>
      </c>
      <c r="C85" s="8">
        <v>88.33</v>
      </c>
      <c r="D85" s="11">
        <v>17.18</v>
      </c>
      <c r="E85" t="s">
        <v>64</v>
      </c>
    </row>
    <row r="86" spans="1:5" x14ac:dyDescent="0.25">
      <c r="A86" s="15">
        <v>45069.356944444444</v>
      </c>
      <c r="B86" s="16">
        <v>16.5</v>
      </c>
      <c r="C86" s="8">
        <v>88.11</v>
      </c>
      <c r="D86" s="11">
        <v>17.399999999999999</v>
      </c>
      <c r="E86" t="s">
        <v>64</v>
      </c>
    </row>
    <row r="87" spans="1:5" x14ac:dyDescent="0.25">
      <c r="A87" s="15">
        <v>45076.354166666664</v>
      </c>
      <c r="B87" s="16">
        <v>16.5</v>
      </c>
      <c r="C87" s="8">
        <v>88.05</v>
      </c>
      <c r="D87" s="11">
        <v>17.46</v>
      </c>
      <c r="E87" t="s">
        <v>64</v>
      </c>
    </row>
    <row r="88" spans="1:5" x14ac:dyDescent="0.25">
      <c r="A88" s="15">
        <v>45085.364583333336</v>
      </c>
      <c r="B88" s="16">
        <v>16.5</v>
      </c>
      <c r="C88" s="8">
        <v>88.31</v>
      </c>
      <c r="D88" s="11">
        <v>17.2</v>
      </c>
      <c r="E88" t="s">
        <v>64</v>
      </c>
    </row>
    <row r="89" spans="1:5" x14ac:dyDescent="0.25">
      <c r="A89" s="15">
        <v>45092.397916666669</v>
      </c>
      <c r="B89" s="16">
        <v>16.5</v>
      </c>
      <c r="C89" s="8">
        <v>87.69</v>
      </c>
      <c r="D89" s="11">
        <v>17.82</v>
      </c>
      <c r="E89" t="s">
        <v>64</v>
      </c>
    </row>
    <row r="90" spans="1:5" x14ac:dyDescent="0.25">
      <c r="A90" s="15">
        <v>45099.465277777781</v>
      </c>
      <c r="B90" s="16">
        <v>16.5</v>
      </c>
      <c r="C90" s="8">
        <v>88.42</v>
      </c>
      <c r="D90" s="11">
        <v>17.09</v>
      </c>
      <c r="E90" t="s">
        <v>64</v>
      </c>
    </row>
    <row r="91" spans="1:5" x14ac:dyDescent="0.25">
      <c r="A91" s="15">
        <v>45110.614583333336</v>
      </c>
      <c r="B91" s="16">
        <v>16.5</v>
      </c>
      <c r="C91" s="8">
        <v>88.58</v>
      </c>
      <c r="D91" s="11">
        <v>16.93</v>
      </c>
      <c r="E91" t="s">
        <v>64</v>
      </c>
    </row>
    <row r="92" spans="1:5" x14ac:dyDescent="0.25">
      <c r="A92" s="15">
        <v>45140.474305555559</v>
      </c>
      <c r="B92" s="16">
        <v>16.5</v>
      </c>
      <c r="C92" s="8">
        <v>88.61</v>
      </c>
      <c r="D92" s="11">
        <v>16.904300000000006</v>
      </c>
      <c r="E92" t="s">
        <v>64</v>
      </c>
    </row>
    <row r="93" spans="1:5" x14ac:dyDescent="0.25">
      <c r="A93" s="15">
        <v>45175.46875</v>
      </c>
      <c r="B93" s="16">
        <v>16.5</v>
      </c>
      <c r="C93" s="8">
        <v>88.64</v>
      </c>
      <c r="D93" s="11">
        <v>16.87</v>
      </c>
      <c r="E93" t="s">
        <v>64</v>
      </c>
    </row>
    <row r="94" spans="1:5" x14ac:dyDescent="0.25">
      <c r="A94" s="15">
        <v>45204.493055555555</v>
      </c>
      <c r="B94" s="16">
        <v>16.5</v>
      </c>
      <c r="C94" s="8">
        <v>88.09</v>
      </c>
      <c r="D94" s="11">
        <v>17.420000000000002</v>
      </c>
      <c r="E94" t="s">
        <v>64</v>
      </c>
    </row>
    <row r="95" spans="1:5" x14ac:dyDescent="0.25">
      <c r="A95" s="15">
        <v>45223.504861111112</v>
      </c>
      <c r="B95" s="16">
        <v>16.5</v>
      </c>
      <c r="C95" s="8">
        <v>88.76</v>
      </c>
      <c r="D95" s="11">
        <v>16.75</v>
      </c>
      <c r="E95" t="s">
        <v>64</v>
      </c>
    </row>
    <row r="96" spans="1:5" x14ac:dyDescent="0.25">
      <c r="A96" s="15">
        <v>45230.333333333336</v>
      </c>
      <c r="B96" s="16">
        <v>16.5</v>
      </c>
      <c r="C96" s="8">
        <v>88.71</v>
      </c>
      <c r="D96" s="11">
        <v>16.8</v>
      </c>
      <c r="E96" t="s">
        <v>64</v>
      </c>
    </row>
    <row r="97" spans="1:5" x14ac:dyDescent="0.25">
      <c r="A97" s="15">
        <v>45237.470138888886</v>
      </c>
      <c r="B97" s="16">
        <v>16.5</v>
      </c>
      <c r="C97" s="8">
        <v>88.93</v>
      </c>
      <c r="D97" s="11">
        <v>16.579999999999998</v>
      </c>
      <c r="E97" t="s">
        <v>64</v>
      </c>
    </row>
    <row r="98" spans="1:5" x14ac:dyDescent="0.25">
      <c r="A98" s="15">
        <v>45244.296527777777</v>
      </c>
      <c r="B98" s="16">
        <v>16.5</v>
      </c>
      <c r="C98" s="8">
        <v>88.76</v>
      </c>
      <c r="D98" s="11">
        <v>16.75</v>
      </c>
      <c r="E98" t="s">
        <v>64</v>
      </c>
    </row>
    <row r="99" spans="1:5" x14ac:dyDescent="0.25">
      <c r="A99" s="15">
        <v>45251.338888888888</v>
      </c>
      <c r="B99" s="16">
        <v>16.5</v>
      </c>
      <c r="C99" s="8">
        <v>88.9</v>
      </c>
      <c r="D99" s="11">
        <v>16.61</v>
      </c>
      <c r="E99" t="s">
        <v>64</v>
      </c>
    </row>
    <row r="100" spans="1:5" x14ac:dyDescent="0.25">
      <c r="A100" s="15">
        <v>45258.479166666664</v>
      </c>
      <c r="B100" s="16">
        <v>16.5</v>
      </c>
      <c r="C100" s="8">
        <v>88.75</v>
      </c>
      <c r="D100" s="11">
        <v>16.760000000000002</v>
      </c>
      <c r="E100" t="s">
        <v>64</v>
      </c>
    </row>
    <row r="101" spans="1:5" x14ac:dyDescent="0.25">
      <c r="A101" s="15">
        <v>45267.538194444445</v>
      </c>
      <c r="B101" s="16">
        <v>16.5</v>
      </c>
      <c r="C101" s="8">
        <v>88.68</v>
      </c>
      <c r="D101" s="11">
        <v>16.829999999999998</v>
      </c>
      <c r="E101" t="s">
        <v>64</v>
      </c>
    </row>
    <row r="102" spans="1:5" x14ac:dyDescent="0.25">
      <c r="A102" s="15">
        <v>45272.350694444445</v>
      </c>
      <c r="B102" s="16">
        <v>16.5</v>
      </c>
      <c r="C102" s="8">
        <v>88.79</v>
      </c>
      <c r="D102" s="11">
        <v>16.72</v>
      </c>
      <c r="E102" t="s">
        <v>64</v>
      </c>
    </row>
    <row r="103" spans="1:5" x14ac:dyDescent="0.25">
      <c r="A103" s="15">
        <v>45279.333333333336</v>
      </c>
      <c r="B103" s="16">
        <v>16.5</v>
      </c>
      <c r="C103" s="8">
        <v>88.73</v>
      </c>
      <c r="D103" s="11">
        <v>16.86</v>
      </c>
      <c r="E103" t="s">
        <v>64</v>
      </c>
    </row>
    <row r="104" spans="1:5" x14ac:dyDescent="0.25">
      <c r="A104" s="15">
        <v>45286.427083333336</v>
      </c>
      <c r="B104" s="16">
        <v>16.5</v>
      </c>
      <c r="C104" s="8">
        <v>88.69</v>
      </c>
      <c r="D104" s="11">
        <v>16.899999999999999</v>
      </c>
      <c r="E104" t="s">
        <v>64</v>
      </c>
    </row>
    <row r="105" spans="1:5" x14ac:dyDescent="0.25">
      <c r="A105" s="15">
        <v>45293.463888888888</v>
      </c>
      <c r="B105" s="16">
        <v>16.5</v>
      </c>
      <c r="C105" s="8">
        <v>88.61</v>
      </c>
      <c r="D105" s="11">
        <v>16.899999999999999</v>
      </c>
      <c r="E105" t="s">
        <v>64</v>
      </c>
    </row>
    <row r="106" spans="1:5" x14ac:dyDescent="0.25">
      <c r="A106" s="15">
        <v>45300.420138888891</v>
      </c>
      <c r="B106" s="16">
        <v>16.5</v>
      </c>
      <c r="C106" s="8">
        <v>88.54</v>
      </c>
      <c r="D106" s="11">
        <v>16.97</v>
      </c>
      <c r="E106" t="s">
        <v>64</v>
      </c>
    </row>
    <row r="107" spans="1:5" x14ac:dyDescent="0.25">
      <c r="A107" s="15">
        <v>45307.506944444445</v>
      </c>
      <c r="B107" s="16">
        <v>16.5</v>
      </c>
      <c r="C107" s="8">
        <v>88.57</v>
      </c>
      <c r="D107" s="11">
        <v>16.940000000000001</v>
      </c>
      <c r="E107" t="s">
        <v>64</v>
      </c>
    </row>
    <row r="108" spans="1:5" x14ac:dyDescent="0.25">
      <c r="A108" s="15">
        <v>45335.354166666664</v>
      </c>
      <c r="B108" s="16">
        <v>16.5</v>
      </c>
      <c r="C108" s="8">
        <v>88.47</v>
      </c>
      <c r="D108" s="11">
        <v>17.04</v>
      </c>
      <c r="E108" t="s">
        <v>64</v>
      </c>
    </row>
    <row r="109" spans="1:5" x14ac:dyDescent="0.25">
      <c r="A109" s="15">
        <v>45366.357638888891</v>
      </c>
      <c r="B109" s="16">
        <v>16.5</v>
      </c>
      <c r="C109" s="8">
        <v>88.58</v>
      </c>
      <c r="D109" s="11">
        <v>16.93</v>
      </c>
      <c r="E109" t="s">
        <v>64</v>
      </c>
    </row>
    <row r="110" spans="1:5" x14ac:dyDescent="0.25">
      <c r="A110" s="15">
        <v>45384</v>
      </c>
      <c r="B110" s="16">
        <v>16.5</v>
      </c>
      <c r="C110" s="8">
        <v>88.78</v>
      </c>
      <c r="D110" s="11">
        <v>16.73</v>
      </c>
      <c r="E110" t="s">
        <v>64</v>
      </c>
    </row>
    <row r="111" spans="1:5" x14ac:dyDescent="0.25">
      <c r="A111" s="15">
        <v>45419.461805555555</v>
      </c>
      <c r="B111" s="16">
        <v>16.5</v>
      </c>
      <c r="C111" s="8">
        <v>88.47</v>
      </c>
      <c r="D111" s="11">
        <v>17.04</v>
      </c>
      <c r="E111" t="s">
        <v>64</v>
      </c>
    </row>
    <row r="112" spans="1:5" x14ac:dyDescent="0.25">
      <c r="A112" s="15">
        <v>45436.380555555559</v>
      </c>
      <c r="B112" s="16">
        <v>16.5</v>
      </c>
      <c r="C112" s="8">
        <v>88.22</v>
      </c>
      <c r="D112" s="11">
        <v>17.29</v>
      </c>
      <c r="E112" t="s">
        <v>64</v>
      </c>
    </row>
    <row r="113" spans="1:9" x14ac:dyDescent="0.25">
      <c r="A113" s="15">
        <v>45447.402777777781</v>
      </c>
      <c r="B113" s="16">
        <v>16.5</v>
      </c>
      <c r="C113" s="8">
        <v>87.94</v>
      </c>
      <c r="D113" s="11">
        <v>17.57</v>
      </c>
      <c r="E113" t="s">
        <v>64</v>
      </c>
    </row>
    <row r="114" spans="1:9" x14ac:dyDescent="0.25">
      <c r="A114" s="15">
        <v>45462.440972222219</v>
      </c>
      <c r="B114" s="16">
        <v>16.5</v>
      </c>
      <c r="C114" s="8">
        <v>88.17</v>
      </c>
      <c r="D114" s="11">
        <v>17.34</v>
      </c>
      <c r="E114" t="s">
        <v>64</v>
      </c>
    </row>
    <row r="115" spans="1:9" ht="15.75" customHeight="1" x14ac:dyDescent="0.25">
      <c r="A115" s="8" t="s">
        <v>10</v>
      </c>
      <c r="B115" s="8" t="s">
        <v>20</v>
      </c>
      <c r="C115" s="8"/>
    </row>
    <row r="116" spans="1:9" x14ac:dyDescent="0.25">
      <c r="A116" s="15">
        <v>44590.583333333336</v>
      </c>
      <c r="B116" s="8">
        <v>0</v>
      </c>
      <c r="C116" s="8"/>
      <c r="D116" t="s">
        <v>21</v>
      </c>
    </row>
    <row r="117" spans="1:9" x14ac:dyDescent="0.25">
      <c r="A117" s="15">
        <v>44590.583333333336</v>
      </c>
      <c r="B117" s="8">
        <v>25</v>
      </c>
      <c r="C117" s="8"/>
      <c r="D117" t="s">
        <v>21</v>
      </c>
    </row>
    <row r="121" spans="1:9" x14ac:dyDescent="0.25">
      <c r="A121" t="s">
        <v>26</v>
      </c>
    </row>
    <row r="122" spans="1:9" x14ac:dyDescent="0.25">
      <c r="A122" s="15">
        <v>44579.422222222223</v>
      </c>
      <c r="B122" s="3">
        <v>86.7</v>
      </c>
      <c r="C122" s="3"/>
    </row>
    <row r="123" spans="1:9" x14ac:dyDescent="0.25">
      <c r="A123" s="15">
        <v>44591.749305555553</v>
      </c>
      <c r="B123">
        <v>87.679999999999993</v>
      </c>
    </row>
    <row r="124" spans="1:9" x14ac:dyDescent="0.25">
      <c r="H124" s="17"/>
    </row>
    <row r="125" spans="1:9" x14ac:dyDescent="0.25">
      <c r="A125" t="s">
        <v>28</v>
      </c>
      <c r="H125" s="9"/>
      <c r="I125" s="8"/>
    </row>
    <row r="126" spans="1:9" x14ac:dyDescent="0.25">
      <c r="A126" s="15">
        <v>44590.583333333336</v>
      </c>
      <c r="B126" s="8">
        <v>16.7</v>
      </c>
      <c r="C126" s="8"/>
      <c r="D126" t="s">
        <v>11</v>
      </c>
      <c r="H126" s="9"/>
      <c r="I126" s="8"/>
    </row>
    <row r="127" spans="1:9" x14ac:dyDescent="0.25">
      <c r="A127" s="15"/>
      <c r="B127" s="8"/>
      <c r="C127" s="8"/>
      <c r="H127" s="9"/>
      <c r="I127" s="8"/>
    </row>
    <row r="128" spans="1:9" x14ac:dyDescent="0.25">
      <c r="A128" s="15" t="s">
        <v>51</v>
      </c>
      <c r="B128" s="15" t="s">
        <v>39</v>
      </c>
      <c r="C128" s="8" t="s">
        <v>38</v>
      </c>
      <c r="D128" t="s">
        <v>52</v>
      </c>
      <c r="I128" s="8"/>
    </row>
    <row r="129" spans="1:5" x14ac:dyDescent="0.25">
      <c r="B129" s="29">
        <v>105.6703</v>
      </c>
      <c r="C129" s="8">
        <v>105.51430000000001</v>
      </c>
      <c r="D129" s="30">
        <f>C129-B129</f>
        <v>-0.1559999999999917</v>
      </c>
    </row>
    <row r="131" spans="1:5" x14ac:dyDescent="0.25">
      <c r="A131" t="s">
        <v>30</v>
      </c>
    </row>
    <row r="132" spans="1:5" x14ac:dyDescent="0.25">
      <c r="A132" t="s">
        <v>0</v>
      </c>
      <c r="B132" t="s">
        <v>31</v>
      </c>
      <c r="C132" t="s">
        <v>32</v>
      </c>
      <c r="D132" t="s">
        <v>33</v>
      </c>
      <c r="E132" t="s">
        <v>34</v>
      </c>
    </row>
    <row r="133" spans="1:5" ht="45" x14ac:dyDescent="0.25">
      <c r="A133" s="17">
        <v>44609</v>
      </c>
      <c r="B133" s="19">
        <v>0.34375</v>
      </c>
      <c r="C133" s="20" t="s">
        <v>8</v>
      </c>
      <c r="D133" s="18">
        <v>87.89</v>
      </c>
      <c r="E133" s="3" t="s">
        <v>14</v>
      </c>
    </row>
    <row r="134" spans="1:5" x14ac:dyDescent="0.25">
      <c r="A134" s="21">
        <v>44609</v>
      </c>
      <c r="B134" s="22">
        <v>0.34375</v>
      </c>
      <c r="C134" s="23" t="s">
        <v>13</v>
      </c>
      <c r="D134" s="24">
        <v>88.039999999999992</v>
      </c>
      <c r="E134" s="3">
        <f>D133-Table2[[#This Row],[Corrected WLM depth]]</f>
        <v>-0.14999999999999147</v>
      </c>
    </row>
    <row r="135" spans="1:5" x14ac:dyDescent="0.25">
      <c r="A135" s="17"/>
      <c r="B135" s="19"/>
      <c r="C135" s="20"/>
      <c r="D135" s="18"/>
      <c r="E135" s="3"/>
    </row>
  </sheetData>
  <sortState xmlns:xlrd2="http://schemas.microsoft.com/office/spreadsheetml/2017/richdata2" ref="A2:E14">
    <sortCondition ref="A2:A14"/>
  </sortState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F35272FC73E074B9B0849FFF41C315A" ma:contentTypeVersion="15" ma:contentTypeDescription="Create a new document." ma:contentTypeScope="" ma:versionID="1c2ecf6f326f81630404caa8f81f1701">
  <xsd:schema xmlns:xsd="http://www.w3.org/2001/XMLSchema" xmlns:xs="http://www.w3.org/2001/XMLSchema" xmlns:p="http://schemas.microsoft.com/office/2006/metadata/properties" xmlns:ns2="00acd531-645a-4d18-a6cd-65c1745f3ee2" xmlns:ns3="1b58ee8b-61fb-4f3e-8501-18133f44dd3e" targetNamespace="http://schemas.microsoft.com/office/2006/metadata/properties" ma:root="true" ma:fieldsID="483913f2fd1236bb42ea9289ebe95c98" ns2:_="" ns3:_="">
    <xsd:import namespace="00acd531-645a-4d18-a6cd-65c1745f3ee2"/>
    <xsd:import namespace="1b58ee8b-61fb-4f3e-8501-18133f44dd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acd531-645a-4d18-a6cd-65c1745f3ee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7c0b7209-8b30-4d9f-9476-6b035fe2b63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58ee8b-61fb-4f3e-8501-18133f44dd3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16c4ac92-7841-4d57-845f-3d0d0451c6d1}" ma:internalName="TaxCatchAll" ma:showField="CatchAllData" ma:web="1b58ee8b-61fb-4f3e-8501-18133f44dd3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0acd531-645a-4d18-a6cd-65c1745f3ee2">
      <Terms xmlns="http://schemas.microsoft.com/office/infopath/2007/PartnerControls"/>
    </lcf76f155ced4ddcb4097134ff3c332f>
    <TaxCatchAll xmlns="1b58ee8b-61fb-4f3e-8501-18133f44dd3e" xsi:nil="true"/>
  </documentManagement>
</p:properties>
</file>

<file path=customXml/itemProps1.xml><?xml version="1.0" encoding="utf-8"?>
<ds:datastoreItem xmlns:ds="http://schemas.openxmlformats.org/officeDocument/2006/customXml" ds:itemID="{89CF0F15-8210-46D0-A1E2-AB0BD6A62E78}"/>
</file>

<file path=customXml/itemProps2.xml><?xml version="1.0" encoding="utf-8"?>
<ds:datastoreItem xmlns:ds="http://schemas.openxmlformats.org/officeDocument/2006/customXml" ds:itemID="{4A78A5DD-2D3E-4459-9A60-572A55D2EE34}"/>
</file>

<file path=customXml/itemProps3.xml><?xml version="1.0" encoding="utf-8"?>
<ds:datastoreItem xmlns:ds="http://schemas.openxmlformats.org/officeDocument/2006/customXml" ds:itemID="{797D08FC-E73F-4287-BB11-677AAA4DCED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Shaft Gauging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Lawler, Nicolette</dc:creator>
  <cp:lastModifiedBy>Mintz, Bianca</cp:lastModifiedBy>
  <dcterms:created xsi:type="dcterms:W3CDTF">2022-02-04T23:45:25Z</dcterms:created>
  <dcterms:modified xsi:type="dcterms:W3CDTF">2024-06-21T01:19:05Z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0x0101007F35272FC73E074B9B0849FFF41C315A</vt:lpwstr>
  </property>
</Properties>
</file>