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https://aecom-my.sharepoint.com/personal/bianca_mintz_aecom_com/Documents/Desktop/AECOM 2/Shaft Gauging/"/>
    </mc:Choice>
  </mc:AlternateContent>
  <xr:revisionPtr revIDLastSave="0" documentId="8_{3BA60ADF-FBD9-4656-B95A-D26F9B1D2CD3}" xr6:coauthVersionLast="47" xr6:coauthVersionMax="47" xr10:uidLastSave="{00000000-0000-0000-0000-000000000000}"/>
  <bookViews>
    <workbookView xWindow="-120" yWindow="-120" windowWidth="29040" windowHeight="15840" xr2:uid="{375A1D91-BDA5-45FB-8AF0-13C17DAD1EF1}"/>
  </bookViews>
  <sheets>
    <sheet name="Shaft Gauging" sheetId="1" r:id="rId1"/>
    <sheet name="Sheet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99" i="1" l="1"/>
  <c r="I99" i="1"/>
  <c r="I98" i="1"/>
  <c r="I97" i="1"/>
  <c r="I96" i="1"/>
  <c r="I95" i="1"/>
  <c r="I94" i="1"/>
  <c r="I93" i="1"/>
  <c r="I92" i="1"/>
  <c r="I91" i="1"/>
  <c r="I90" i="1"/>
  <c r="I89" i="1"/>
  <c r="I88" i="1"/>
  <c r="K53" i="1"/>
  <c r="K56" i="1"/>
  <c r="K58" i="1"/>
  <c r="K59" i="1"/>
  <c r="K60" i="1"/>
  <c r="K61" i="1"/>
  <c r="K62" i="1"/>
  <c r="K63" i="1"/>
  <c r="K64" i="1"/>
  <c r="K65" i="1"/>
  <c r="K66" i="1"/>
  <c r="K67" i="1"/>
  <c r="K68" i="1"/>
  <c r="K69" i="1"/>
  <c r="K70" i="1"/>
  <c r="K71" i="1"/>
  <c r="K72" i="1"/>
  <c r="K73" i="1"/>
  <c r="K74" i="1"/>
  <c r="K75" i="1"/>
  <c r="K76" i="1"/>
  <c r="K77" i="1"/>
  <c r="I87" i="1"/>
  <c r="K87" i="1" s="1"/>
  <c r="I86" i="1"/>
  <c r="K86" i="1" s="1"/>
  <c r="I85" i="1"/>
  <c r="K85" i="1" s="1"/>
  <c r="I84" i="1"/>
  <c r="K84" i="1" s="1"/>
  <c r="I83" i="1"/>
  <c r="K83" i="1" s="1"/>
  <c r="I82" i="1"/>
  <c r="K82" i="1" s="1"/>
  <c r="I81" i="1"/>
  <c r="K81" i="1" s="1"/>
  <c r="I80" i="1"/>
  <c r="K80" i="1" s="1"/>
  <c r="I79" i="1"/>
  <c r="K79" i="1" s="1"/>
  <c r="I78" i="1"/>
  <c r="D56" i="2"/>
  <c r="I57" i="1"/>
  <c r="I55" i="1"/>
  <c r="D55" i="2" s="1"/>
  <c r="I54" i="1"/>
  <c r="I52" i="1"/>
  <c r="I9" i="1"/>
  <c r="J9" i="1" s="1"/>
  <c r="I10" i="1"/>
  <c r="I11" i="1"/>
  <c r="J11" i="1" s="1"/>
  <c r="I12" i="1"/>
  <c r="J12" i="1" s="1"/>
  <c r="I13" i="1"/>
  <c r="J13" i="1" s="1"/>
  <c r="I14" i="1"/>
  <c r="J14" i="1" s="1"/>
  <c r="I15" i="1"/>
  <c r="J15" i="1" s="1"/>
  <c r="I16" i="1"/>
  <c r="J16" i="1" s="1"/>
  <c r="I17" i="1"/>
  <c r="J17" i="1" s="1"/>
  <c r="I19" i="1"/>
  <c r="J19" i="1" s="1"/>
  <c r="I21" i="1"/>
  <c r="J21" i="1" s="1"/>
  <c r="I23" i="1"/>
  <c r="J23" i="1" s="1"/>
  <c r="I25" i="1"/>
  <c r="J25" i="1" s="1"/>
  <c r="I26" i="1"/>
  <c r="J26" i="1" s="1"/>
  <c r="I27" i="1"/>
  <c r="J27" i="1" s="1"/>
  <c r="I28" i="1"/>
  <c r="J28" i="1" s="1"/>
  <c r="I29" i="1"/>
  <c r="J29" i="1" s="1"/>
  <c r="I30" i="1"/>
  <c r="I31" i="1"/>
  <c r="I32" i="1"/>
  <c r="I33" i="1"/>
  <c r="I34" i="1"/>
  <c r="I35" i="1"/>
  <c r="I38" i="1"/>
  <c r="I40" i="1"/>
  <c r="I41" i="1"/>
  <c r="I42" i="1"/>
  <c r="I43" i="1"/>
  <c r="J43" i="1" s="1"/>
  <c r="I44" i="1"/>
  <c r="I45" i="1"/>
  <c r="I46" i="1"/>
  <c r="I49" i="1"/>
  <c r="I50" i="1"/>
  <c r="I51" i="1"/>
  <c r="D107" i="2" l="1"/>
  <c r="E48" i="1" s="1"/>
  <c r="E112" i="2"/>
  <c r="F48" i="1" l="1"/>
  <c r="I48" i="1" s="1"/>
  <c r="K48" i="1"/>
  <c r="E39" i="1"/>
  <c r="K39" i="1" s="1"/>
  <c r="E47" i="1"/>
  <c r="E8" i="1"/>
  <c r="F8" i="1" s="1"/>
  <c r="E37" i="1"/>
  <c r="E36" i="1"/>
  <c r="E7" i="1"/>
  <c r="F7" i="1" s="1"/>
  <c r="E6" i="1"/>
  <c r="F6" i="1" s="1"/>
  <c r="E18" i="1"/>
  <c r="F18" i="1" s="1"/>
  <c r="I18" i="1" s="1"/>
  <c r="E20" i="1"/>
  <c r="F20" i="1" s="1"/>
  <c r="E4" i="1"/>
  <c r="F4" i="1" s="1"/>
  <c r="E5" i="1"/>
  <c r="F5" i="1" s="1"/>
  <c r="E22" i="1"/>
  <c r="F22" i="1" s="1"/>
  <c r="J30" i="1"/>
  <c r="E24" i="1"/>
  <c r="F24" i="1" s="1"/>
  <c r="J98" i="1" l="1"/>
  <c r="J99" i="1"/>
  <c r="J96" i="1"/>
  <c r="J97" i="1"/>
  <c r="J94" i="1"/>
  <c r="J95" i="1"/>
  <c r="J92" i="1"/>
  <c r="J93" i="1"/>
  <c r="J90" i="1"/>
  <c r="J91" i="1"/>
  <c r="J88" i="1"/>
  <c r="J89" i="1"/>
  <c r="J86" i="1"/>
  <c r="J87" i="1"/>
  <c r="J84" i="1"/>
  <c r="J85" i="1"/>
  <c r="J82" i="1"/>
  <c r="J83" i="1"/>
  <c r="J80" i="1"/>
  <c r="J81" i="1"/>
  <c r="J78" i="1"/>
  <c r="J79" i="1"/>
  <c r="J76" i="1"/>
  <c r="J77" i="1"/>
  <c r="J74" i="1"/>
  <c r="J75" i="1"/>
  <c r="J72" i="1"/>
  <c r="J73" i="1"/>
  <c r="J70" i="1"/>
  <c r="J71" i="1"/>
  <c r="J68" i="1"/>
  <c r="J69" i="1"/>
  <c r="J67" i="1"/>
  <c r="J65" i="1"/>
  <c r="J66" i="1"/>
  <c r="J63" i="1"/>
  <c r="J64" i="1"/>
  <c r="J61" i="1"/>
  <c r="J62" i="1"/>
  <c r="J59" i="1"/>
  <c r="J60" i="1"/>
  <c r="J57" i="1"/>
  <c r="J58" i="1"/>
  <c r="J55" i="1"/>
  <c r="J56" i="1"/>
  <c r="J53" i="1"/>
  <c r="J54" i="1"/>
  <c r="I20" i="1"/>
  <c r="J20" i="1" s="1"/>
  <c r="I24" i="1"/>
  <c r="J24" i="1" s="1"/>
  <c r="I5" i="1"/>
  <c r="J5" i="1" s="1"/>
  <c r="I4" i="1"/>
  <c r="J4" i="1" s="1"/>
  <c r="I7" i="1"/>
  <c r="J7" i="1" s="1"/>
  <c r="I22" i="1"/>
  <c r="J22" i="1" s="1"/>
  <c r="I6" i="1"/>
  <c r="J6" i="1" s="1"/>
  <c r="I8" i="1"/>
  <c r="J8" i="1" s="1"/>
  <c r="J51" i="1"/>
  <c r="J52" i="1"/>
  <c r="F39" i="1"/>
  <c r="J49" i="1"/>
  <c r="J50" i="1"/>
  <c r="F47" i="1"/>
  <c r="K47" i="1"/>
  <c r="J48" i="1"/>
  <c r="J46" i="1"/>
  <c r="J44" i="1"/>
  <c r="J45" i="1"/>
  <c r="J42" i="1"/>
  <c r="J40" i="1"/>
  <c r="J41" i="1"/>
  <c r="J38" i="1"/>
  <c r="K20" i="1"/>
  <c r="K36" i="1"/>
  <c r="F36" i="1"/>
  <c r="F37" i="1"/>
  <c r="K37" i="1"/>
  <c r="J35" i="1"/>
  <c r="K22" i="1"/>
  <c r="J33" i="1"/>
  <c r="J34" i="1"/>
  <c r="J31" i="1"/>
  <c r="J32" i="1"/>
  <c r="J18" i="1"/>
  <c r="K24" i="1"/>
  <c r="K18" i="1"/>
  <c r="I39" i="1" l="1"/>
  <c r="J39" i="1" s="1"/>
  <c r="I36" i="1"/>
  <c r="J36" i="1" s="1"/>
  <c r="I47" i="1"/>
  <c r="J47" i="1" s="1"/>
  <c r="I37" i="1"/>
  <c r="J37" i="1" s="1"/>
</calcChain>
</file>

<file path=xl/sharedStrings.xml><?xml version="1.0" encoding="utf-8"?>
<sst xmlns="http://schemas.openxmlformats.org/spreadsheetml/2006/main" count="476" uniqueCount="84">
  <si>
    <t>Date</t>
  </si>
  <si>
    <t>No</t>
  </si>
  <si>
    <t>WLM: Calibrated Water Level Meter</t>
  </si>
  <si>
    <t>OW: Oil Water Interface Probe</t>
  </si>
  <si>
    <t>No picture of video feed taken</t>
  </si>
  <si>
    <t>Shaft Gauging Results</t>
  </si>
  <si>
    <t>Reference Point for DTW Measurement</t>
  </si>
  <si>
    <r>
      <t>Time</t>
    </r>
    <r>
      <rPr>
        <vertAlign val="superscript"/>
        <sz val="11"/>
        <color theme="1"/>
        <rFont val="Calibri"/>
        <family val="2"/>
        <scheme val="minor"/>
      </rPr>
      <t>a</t>
    </r>
  </si>
  <si>
    <t>White 'S' on top of lip approximately 2 inches below top of manhole</t>
  </si>
  <si>
    <r>
      <rPr>
        <vertAlign val="superscript"/>
        <sz val="11"/>
        <color theme="1"/>
        <rFont val="Calibri"/>
        <family val="2"/>
        <scheme val="minor"/>
      </rPr>
      <t>a</t>
    </r>
    <r>
      <rPr>
        <sz val="11"/>
        <color theme="1"/>
        <rFont val="Calibri"/>
        <family val="2"/>
        <scheme val="minor"/>
      </rPr>
      <t xml:space="preserve"> Time water level meter depth to water measurement taken</t>
    </r>
  </si>
  <si>
    <t>Date and Time Shaft Pumping Restarted</t>
  </si>
  <si>
    <t>depth arbitrary, just for displaying labels on graph</t>
  </si>
  <si>
    <t>Date and Time</t>
  </si>
  <si>
    <t>Top Rim of Manhole</t>
  </si>
  <si>
    <t>NA</t>
  </si>
  <si>
    <t>NA: Not Applicable</t>
  </si>
  <si>
    <t>NC: Not collected</t>
  </si>
  <si>
    <t>NC</t>
  </si>
  <si>
    <t>Note</t>
  </si>
  <si>
    <t>X Axis label</t>
  </si>
  <si>
    <t>Y Axis</t>
  </si>
  <si>
    <t>arbitrary depth to illustrate restarting time</t>
  </si>
  <si>
    <t xml:space="preserve">Picture from Video Monitor at Pump Intake </t>
  </si>
  <si>
    <t>Product Detected with OW inside shaft manhole?</t>
  </si>
  <si>
    <t xml:space="preserve">   and white "S" are different than the permanent surveyed point and established as temporary points due to limitations in accessing the manhole where the </t>
  </si>
  <si>
    <t xml:space="preserve">   permanent point is located. Temporary points will be surveyed.</t>
  </si>
  <si>
    <t>Line connecting Pre and Post Pumping lines</t>
  </si>
  <si>
    <t>corrected Depth</t>
  </si>
  <si>
    <t>X Axis Label for Pump restarting</t>
  </si>
  <si>
    <t>Reference Point not recorded</t>
  </si>
  <si>
    <t>Correction for Top Rim and White S</t>
  </si>
  <si>
    <t>Time</t>
  </si>
  <si>
    <t>Reference</t>
  </si>
  <si>
    <t>Corrected WLM depth</t>
  </si>
  <si>
    <t>Difference between points</t>
  </si>
  <si>
    <t>DTW WLM (ft bgs)</t>
  </si>
  <si>
    <t>Corrected DTW WLM (ft bgs)</t>
  </si>
  <si>
    <t xml:space="preserve"> DTW OW (ft bgs)</t>
  </si>
  <si>
    <t>MH Rim 'S' Painted</t>
  </si>
  <si>
    <t>MH Rim Crosscut</t>
  </si>
  <si>
    <t>Groundwater Elevation (ft msl)</t>
  </si>
  <si>
    <t>Groundwater MSL</t>
  </si>
  <si>
    <r>
      <t>Correction Factor WLM</t>
    </r>
    <r>
      <rPr>
        <vertAlign val="superscript"/>
        <sz val="11"/>
        <color theme="1"/>
        <rFont val="Calibri"/>
        <family val="2"/>
        <scheme val="minor"/>
      </rPr>
      <t>c</t>
    </r>
    <r>
      <rPr>
        <sz val="11"/>
        <color theme="1"/>
        <rFont val="Calibri"/>
        <family val="2"/>
        <scheme val="minor"/>
      </rPr>
      <t xml:space="preserve"> (ft)</t>
    </r>
  </si>
  <si>
    <r>
      <t>12/23/2021</t>
    </r>
    <r>
      <rPr>
        <vertAlign val="superscript"/>
        <sz val="11"/>
        <color theme="1"/>
        <rFont val="Calibri"/>
        <family val="2"/>
        <scheme val="minor"/>
      </rPr>
      <t>d</t>
    </r>
  </si>
  <si>
    <r>
      <t>1/18/2022</t>
    </r>
    <r>
      <rPr>
        <vertAlign val="superscript"/>
        <sz val="11"/>
        <color theme="1"/>
        <rFont val="Calibri"/>
        <family val="2"/>
        <scheme val="minor"/>
      </rPr>
      <t>d</t>
    </r>
  </si>
  <si>
    <r>
      <rPr>
        <vertAlign val="superscript"/>
        <sz val="11"/>
        <color theme="1"/>
        <rFont val="Calibri"/>
        <family val="2"/>
        <scheme val="minor"/>
      </rPr>
      <t xml:space="preserve">d </t>
    </r>
    <r>
      <rPr>
        <sz val="11"/>
        <color theme="1"/>
        <rFont val="Calibri"/>
        <family val="2"/>
        <scheme val="minor"/>
      </rPr>
      <t xml:space="preserve">Measurement taken as part of USGS Synoptic Survey. Note reference point is different than white "S" below top of manhole. Synoptic Survey measuring point </t>
    </r>
  </si>
  <si>
    <r>
      <rPr>
        <vertAlign val="superscript"/>
        <sz val="11"/>
        <color theme="1"/>
        <rFont val="Calibri"/>
        <family val="2"/>
        <scheme val="minor"/>
      </rPr>
      <t>e</t>
    </r>
    <r>
      <rPr>
        <sz val="11"/>
        <color theme="1"/>
        <rFont val="Calibri"/>
        <family val="2"/>
        <scheme val="minor"/>
      </rPr>
      <t xml:space="preserve"> Height difference between the two temporary reference points used to normalize data to the 'White S' reference point</t>
    </r>
  </si>
  <si>
    <r>
      <t>1/31/2022</t>
    </r>
    <r>
      <rPr>
        <vertAlign val="superscript"/>
        <sz val="11"/>
        <color theme="1"/>
        <rFont val="Calibri"/>
        <family val="2"/>
        <scheme val="minor"/>
      </rPr>
      <t>f</t>
    </r>
  </si>
  <si>
    <t>Reference Point Not Recorded</t>
  </si>
  <si>
    <r>
      <t>Difference between Survey Points</t>
    </r>
    <r>
      <rPr>
        <vertAlign val="superscript"/>
        <sz val="11"/>
        <color theme="1"/>
        <rFont val="Calibri"/>
        <family val="2"/>
        <scheme val="minor"/>
      </rPr>
      <t>e</t>
    </r>
    <r>
      <rPr>
        <sz val="11"/>
        <color theme="1"/>
        <rFont val="Calibri"/>
        <family val="2"/>
        <scheme val="minor"/>
      </rPr>
      <t xml:space="preserve"> (ft)</t>
    </r>
  </si>
  <si>
    <r>
      <t>Surveyed Elevation (ft msl)</t>
    </r>
    <r>
      <rPr>
        <vertAlign val="superscript"/>
        <sz val="11"/>
        <color theme="1"/>
        <rFont val="Calibri"/>
        <family val="2"/>
        <scheme val="minor"/>
      </rPr>
      <t>b</t>
    </r>
  </si>
  <si>
    <t>Suveyed Elevation</t>
  </si>
  <si>
    <t>Difference in Elevation</t>
  </si>
  <si>
    <t>See above</t>
  </si>
  <si>
    <r>
      <t>3/3/2022</t>
    </r>
    <r>
      <rPr>
        <vertAlign val="superscript"/>
        <sz val="11"/>
        <color theme="1"/>
        <rFont val="Calibri"/>
        <family val="2"/>
        <scheme val="minor"/>
      </rPr>
      <t>g</t>
    </r>
  </si>
  <si>
    <r>
      <rPr>
        <vertAlign val="superscript"/>
        <sz val="11"/>
        <color theme="1"/>
        <rFont val="Calibri"/>
        <family val="2"/>
        <scheme val="minor"/>
      </rPr>
      <t>b</t>
    </r>
    <r>
      <rPr>
        <sz val="11"/>
        <color theme="1"/>
        <rFont val="Calibri"/>
        <family val="2"/>
        <scheme val="minor"/>
      </rPr>
      <t xml:space="preserve"> 2nd Order Class 1 elevation survey conducted by Control Point Surveying on 02/17/2022. MH Rim Cross Cut and MH Rim 'S' Painted reference points were surveyed.</t>
    </r>
  </si>
  <si>
    <r>
      <rPr>
        <vertAlign val="superscript"/>
        <sz val="11"/>
        <color theme="1"/>
        <rFont val="Calibri"/>
        <family val="2"/>
        <scheme val="minor"/>
      </rPr>
      <t>f</t>
    </r>
    <r>
      <rPr>
        <sz val="11"/>
        <color theme="1"/>
        <rFont val="Calibri"/>
        <family val="2"/>
        <scheme val="minor"/>
      </rPr>
      <t xml:space="preserve"> Reference point not recorded and excluded from plotted data</t>
    </r>
  </si>
  <si>
    <r>
      <rPr>
        <vertAlign val="superscript"/>
        <sz val="11"/>
        <color theme="1"/>
        <rFont val="Calibri"/>
        <family val="2"/>
        <scheme val="minor"/>
      </rPr>
      <t>g</t>
    </r>
    <r>
      <rPr>
        <sz val="11"/>
        <color theme="1"/>
        <rFont val="Calibri"/>
        <family val="2"/>
        <scheme val="minor"/>
      </rPr>
      <t xml:space="preserve"> Water level reading was calculated based on the average difference in measurements between oil water probe and water level readings recorded on this </t>
    </r>
  </si>
  <si>
    <t xml:space="preserve">   spreadsheet. Average difference is calculated and applied to recorded oil water probe is -0.05 ft. </t>
  </si>
  <si>
    <t xml:space="preserve"> </t>
  </si>
  <si>
    <t>WLM Serial Number</t>
  </si>
  <si>
    <t>N-1</t>
  </si>
  <si>
    <t>N-2</t>
  </si>
  <si>
    <r>
      <rPr>
        <vertAlign val="superscript"/>
        <sz val="11"/>
        <color theme="1"/>
        <rFont val="Calibri"/>
        <family val="2"/>
        <scheme val="minor"/>
      </rPr>
      <t>c</t>
    </r>
    <r>
      <rPr>
        <sz val="11"/>
        <color theme="1"/>
        <rFont val="Calibri"/>
        <family val="2"/>
        <scheme val="minor"/>
      </rPr>
      <t xml:space="preserve"> Correction factor determined by USGS for the Solinst N-1 water level meter, serial number 133795, and Solinst N-2 water level meter, serial number 133937, </t>
    </r>
  </si>
  <si>
    <t>x axis depth arbitrary, just for displaying labels on graph</t>
  </si>
  <si>
    <t>N-3</t>
  </si>
  <si>
    <t>N-5</t>
  </si>
  <si>
    <t>no</t>
  </si>
  <si>
    <t>N-4</t>
  </si>
  <si>
    <t>N-6</t>
  </si>
  <si>
    <t xml:space="preserve">   published in a letter on January 24, 2020 and in a letter on December 14, 2022</t>
  </si>
  <si>
    <r>
      <t xml:space="preserve">Yes </t>
    </r>
    <r>
      <rPr>
        <vertAlign val="superscript"/>
        <sz val="11"/>
        <color theme="1"/>
        <rFont val="Calibri"/>
        <family val="2"/>
        <scheme val="minor"/>
      </rPr>
      <t>g</t>
    </r>
  </si>
  <si>
    <r>
      <t>01-8859</t>
    </r>
    <r>
      <rPr>
        <vertAlign val="superscript"/>
        <sz val="11"/>
        <color theme="1"/>
        <rFont val="Calibri"/>
        <family val="2"/>
        <scheme val="minor"/>
      </rPr>
      <t>h</t>
    </r>
  </si>
  <si>
    <r>
      <rPr>
        <vertAlign val="superscript"/>
        <sz val="11"/>
        <color theme="1"/>
        <rFont val="Calibri"/>
        <family val="2"/>
        <scheme val="minor"/>
      </rPr>
      <t>g</t>
    </r>
    <r>
      <rPr>
        <sz val="11"/>
        <color theme="1"/>
        <rFont val="Calibri"/>
        <family val="2"/>
        <scheme val="minor"/>
      </rPr>
      <t xml:space="preserve"> No observable product from oil/water interface probe or bailer water surface. Headspace VOCs = 0.0 ppm. Slight odor. Outside of bailer was slick and appeared “soapy”.</t>
    </r>
  </si>
  <si>
    <r>
      <rPr>
        <vertAlign val="superscript"/>
        <sz val="11"/>
        <color theme="1"/>
        <rFont val="Calibri"/>
        <family val="2"/>
        <scheme val="minor"/>
      </rPr>
      <t>h</t>
    </r>
    <r>
      <rPr>
        <sz val="11"/>
        <color theme="1"/>
        <rFont val="Calibri"/>
        <family val="2"/>
        <scheme val="minor"/>
      </rPr>
      <t xml:space="preserve"> Water level taken was with rental oil/water interface probe while N-1, N-2, N-3, N-4, N-5, and N-6 were undergoing calibration by USGS. Correction factor combined with USGS calibrated N-3 correction factor.</t>
    </r>
  </si>
  <si>
    <r>
      <rPr>
        <vertAlign val="superscript"/>
        <sz val="11"/>
        <color theme="1"/>
        <rFont val="Calibri"/>
        <family val="2"/>
        <scheme val="minor"/>
      </rPr>
      <t>i</t>
    </r>
    <r>
      <rPr>
        <sz val="11"/>
        <color theme="1"/>
        <rFont val="Calibri"/>
        <family val="2"/>
        <scheme val="minor"/>
      </rPr>
      <t xml:space="preserve"> Water levels drawing down following RHS shut down as part of the RHS Flow Optimization Study. Pumping resumed at 9:09 on 5/8/2023. </t>
    </r>
  </si>
  <si>
    <r>
      <rPr>
        <vertAlign val="superscript"/>
        <sz val="11"/>
        <color theme="1"/>
        <rFont val="Calibri"/>
        <family val="2"/>
        <scheme val="minor"/>
      </rPr>
      <t>j</t>
    </r>
    <r>
      <rPr>
        <sz val="11"/>
        <color theme="1"/>
        <rFont val="Calibri"/>
        <family val="2"/>
        <scheme val="minor"/>
      </rPr>
      <t xml:space="preserve"> Water levels drawing down following RHS shut down as part of the RHS Flow Optimization Study. Pumping resumed at  9:17 on 5/23/2023.</t>
    </r>
  </si>
  <si>
    <r>
      <rPr>
        <vertAlign val="superscript"/>
        <sz val="11"/>
        <color theme="1"/>
        <rFont val="Calibri"/>
        <family val="2"/>
        <scheme val="minor"/>
      </rPr>
      <t>k</t>
    </r>
    <r>
      <rPr>
        <sz val="11"/>
        <color theme="1"/>
        <rFont val="Calibri"/>
        <family val="2"/>
        <scheme val="minor"/>
      </rPr>
      <t xml:space="preserve"> Water levels drawing down following RHS shut down as part of the RHS Flow Optimization Study. Pumping resumed at 9:05 on 5/30/2023.</t>
    </r>
  </si>
  <si>
    <r>
      <t>5/8/2023</t>
    </r>
    <r>
      <rPr>
        <vertAlign val="superscript"/>
        <sz val="11"/>
        <color theme="1"/>
        <rFont val="Calibri"/>
        <family val="2"/>
        <scheme val="minor"/>
      </rPr>
      <t>i</t>
    </r>
  </si>
  <si>
    <r>
      <t>5/23/2023</t>
    </r>
    <r>
      <rPr>
        <vertAlign val="superscript"/>
        <sz val="11"/>
        <color theme="1"/>
        <rFont val="Calibri"/>
        <family val="2"/>
        <scheme val="minor"/>
      </rPr>
      <t>j</t>
    </r>
  </si>
  <si>
    <r>
      <t>5/30/2023</t>
    </r>
    <r>
      <rPr>
        <vertAlign val="superscript"/>
        <sz val="11"/>
        <color theme="1"/>
        <rFont val="Calibri"/>
        <family val="2"/>
        <scheme val="minor"/>
      </rPr>
      <t>k</t>
    </r>
  </si>
  <si>
    <r>
      <t xml:space="preserve">l </t>
    </r>
    <r>
      <rPr>
        <sz val="11"/>
        <color theme="1"/>
        <rFont val="Calibri"/>
        <family val="2"/>
        <scheme val="minor"/>
      </rPr>
      <t xml:space="preserve">Water levels rising during RHS shut down as part of the RHS Flow Optimization Study. Pumping paused at 9:00 on 6/15/2023. </t>
    </r>
  </si>
  <si>
    <r>
      <t>6/15/2023</t>
    </r>
    <r>
      <rPr>
        <vertAlign val="superscript"/>
        <sz val="11"/>
        <color theme="1"/>
        <rFont val="Calibri"/>
        <family val="2"/>
        <scheme val="minor"/>
      </rPr>
      <t>l</t>
    </r>
  </si>
  <si>
    <t xml:space="preserve">Video screen not functioning.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</si>
</sst>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h:mm;@"/>
    <numFmt numFmtId="165" formatCode="m/d/yy\ h:mm;@"/>
    <numFmt numFmtId="166" formatCode="0.0000"/>
    <numFmt numFmtId="167" formatCode="0.00000"/>
  </numFmts>
  <fonts count="5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5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 style="thin">
        <color theme="4" tint="0.39997558519241921"/>
      </left>
      <right/>
      <top style="thin">
        <color theme="4" tint="0.39997558519241921"/>
      </top>
      <bottom/>
      <diagonal/>
    </border>
    <border>
      <left/>
      <right/>
      <top style="thin">
        <color theme="4" tint="0.39997558519241921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14" fontId="0" fillId="0" borderId="0" xfId="0" applyNumberFormat="1"/>
    <xf numFmtId="164" fontId="0" fillId="0" borderId="0" xfId="0" applyNumberFormat="1"/>
    <xf numFmtId="2" fontId="0" fillId="0" borderId="0" xfId="0" applyNumberFormat="1"/>
    <xf numFmtId="14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 wrapText="1"/>
    </xf>
    <xf numFmtId="2" fontId="0" fillId="0" borderId="0" xfId="0" applyNumberFormat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20" fontId="0" fillId="0" borderId="0" xfId="0" applyNumberFormat="1" applyAlignment="1">
      <alignment horizontal="center"/>
    </xf>
    <xf numFmtId="165" fontId="0" fillId="0" borderId="0" xfId="0" applyNumberFormat="1" applyAlignment="1">
      <alignment horizontal="center"/>
    </xf>
    <xf numFmtId="2" fontId="0" fillId="0" borderId="0" xfId="0" applyNumberFormat="1" applyAlignment="1">
      <alignment horizontal="center"/>
    </xf>
    <xf numFmtId="14" fontId="0" fillId="0" borderId="1" xfId="0" applyNumberFormat="1" applyFont="1" applyBorder="1" applyAlignment="1">
      <alignment horizontal="center" vertical="center"/>
    </xf>
    <xf numFmtId="2" fontId="0" fillId="0" borderId="2" xfId="0" applyNumberFormat="1" applyFont="1" applyBorder="1" applyAlignment="1">
      <alignment horizontal="center" vertical="center"/>
    </xf>
    <xf numFmtId="164" fontId="0" fillId="0" borderId="2" xfId="0" applyNumberFormat="1" applyFont="1" applyBorder="1" applyAlignment="1">
      <alignment horizontal="center" vertical="center"/>
    </xf>
    <xf numFmtId="164" fontId="0" fillId="0" borderId="2" xfId="0" applyNumberFormat="1" applyFont="1" applyBorder="1" applyAlignment="1">
      <alignment horizontal="center" vertical="center" wrapText="1"/>
    </xf>
    <xf numFmtId="2" fontId="0" fillId="0" borderId="0" xfId="0" applyNumberFormat="1" applyBorder="1"/>
    <xf numFmtId="14" fontId="0" fillId="0" borderId="3" xfId="0" applyNumberFormat="1" applyFont="1" applyBorder="1" applyAlignment="1">
      <alignment horizontal="center" vertical="center"/>
    </xf>
    <xf numFmtId="164" fontId="0" fillId="0" borderId="4" xfId="0" applyNumberFormat="1" applyFont="1" applyBorder="1" applyAlignment="1">
      <alignment horizontal="center" vertical="center"/>
    </xf>
    <xf numFmtId="164" fontId="0" fillId="0" borderId="4" xfId="0" applyNumberFormat="1" applyFont="1" applyBorder="1" applyAlignment="1">
      <alignment horizontal="center" vertical="center" wrapText="1"/>
    </xf>
    <xf numFmtId="2" fontId="0" fillId="0" borderId="4" xfId="0" applyNumberFormat="1" applyFont="1" applyBorder="1" applyAlignment="1">
      <alignment horizontal="center" vertical="center"/>
    </xf>
    <xf numFmtId="166" fontId="0" fillId="0" borderId="0" xfId="0" applyNumberFormat="1" applyAlignment="1">
      <alignment horizontal="center"/>
    </xf>
    <xf numFmtId="166" fontId="0" fillId="0" borderId="0" xfId="0" applyNumberFormat="1" applyAlignment="1">
      <alignment horizontal="center" vertical="center"/>
    </xf>
    <xf numFmtId="2" fontId="0" fillId="2" borderId="2" xfId="0" applyNumberFormat="1" applyFont="1" applyFill="1" applyBorder="1" applyAlignment="1">
      <alignment horizontal="center" vertical="center"/>
    </xf>
    <xf numFmtId="166" fontId="0" fillId="0" borderId="0" xfId="0" applyNumberFormat="1" applyAlignment="1">
      <alignment horizontal="center" vertical="center" wrapText="1"/>
    </xf>
    <xf numFmtId="14" fontId="0" fillId="0" borderId="0" xfId="0" applyNumberFormat="1" applyFont="1" applyBorder="1" applyAlignment="1">
      <alignment horizontal="center" vertical="center"/>
    </xf>
    <xf numFmtId="166" fontId="0" fillId="2" borderId="2" xfId="0" applyNumberFormat="1" applyFont="1" applyFill="1" applyBorder="1" applyAlignment="1">
      <alignment horizontal="center"/>
    </xf>
    <xf numFmtId="166" fontId="0" fillId="0" borderId="0" xfId="0" applyNumberFormat="1"/>
    <xf numFmtId="2" fontId="0" fillId="0" borderId="0" xfId="0" applyNumberFormat="1" applyAlignment="1">
      <alignment horizontal="center" vertical="center" wrapText="1"/>
    </xf>
    <xf numFmtId="2" fontId="0" fillId="0" borderId="0" xfId="0" applyNumberFormat="1" applyFont="1" applyBorder="1" applyAlignment="1">
      <alignment horizontal="center" vertical="center"/>
    </xf>
    <xf numFmtId="14" fontId="0" fillId="0" borderId="2" xfId="0" applyNumberFormat="1" applyFont="1" applyBorder="1" applyAlignment="1">
      <alignment horizontal="center" vertical="center"/>
    </xf>
    <xf numFmtId="167" fontId="0" fillId="0" borderId="0" xfId="0" applyNumberFormat="1"/>
    <xf numFmtId="2" fontId="0" fillId="0" borderId="0" xfId="0" applyNumberFormat="1" applyFont="1" applyFill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2" fontId="0" fillId="0" borderId="2" xfId="0" applyNumberFormat="1" applyFont="1" applyFill="1" applyBorder="1" applyAlignment="1">
      <alignment horizontal="center" vertical="center"/>
    </xf>
    <xf numFmtId="14" fontId="0" fillId="0" borderId="0" xfId="0" applyNumberFormat="1" applyAlignment="1">
      <alignment horizontal="left" wrapText="1"/>
    </xf>
    <xf numFmtId="14" fontId="2" fillId="0" borderId="0" xfId="0" applyNumberFormat="1" applyFont="1" applyAlignment="1">
      <alignment horizontal="left"/>
    </xf>
    <xf numFmtId="0" fontId="4" fillId="0" borderId="0" xfId="0" applyFont="1" applyAlignment="1">
      <alignment horizontal="center"/>
    </xf>
    <xf numFmtId="164" fontId="1" fillId="0" borderId="0" xfId="0" applyNumberFormat="1" applyFont="1" applyAlignment="1">
      <alignment horizontal="center"/>
    </xf>
    <xf numFmtId="14" fontId="0" fillId="0" borderId="0" xfId="0" applyNumberFormat="1" applyAlignment="1">
      <alignment horizontal="left" wrapText="1"/>
    </xf>
  </cellXfs>
  <cellStyles count="1">
    <cellStyle name="Normal" xfId="0" builtinId="0"/>
  </cellStyles>
  <dxfs count="20">
    <dxf>
      <numFmt numFmtId="2" formatCode="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2" formatCode="0.00"/>
      <alignment horizontal="center" vertical="center" textRotation="0" wrapText="0" indent="0" justifyLastLine="0" shrinkToFit="0" readingOrder="0"/>
      <border diagonalUp="0" diagonalDown="0">
        <left/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h:mm;@"/>
      <alignment horizontal="center" vertical="center" textRotation="0" wrapText="1" indent="0" justifyLastLine="0" shrinkToFit="0" readingOrder="0"/>
      <border diagonalUp="0" diagonalDown="0">
        <left/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h:mm;@"/>
      <alignment horizontal="center" vertical="center" textRotation="0" wrapText="0" indent="0" justifyLastLine="0" shrinkToFit="0" readingOrder="0"/>
      <border diagonalUp="0" diagonalDown="0">
        <left/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9" formatCode="m/d/yyyy"/>
      <alignment horizontal="center" vertical="center" textRotation="0" wrapText="0" indent="0" justifyLastLine="0" shrinkToFit="0" readingOrder="0"/>
      <border diagonalUp="0" diagonalDown="0">
        <left style="thin">
          <color theme="4" tint="0.39997558519241921"/>
        </left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alignment horizontal="center" vertical="bottom" textRotation="0" indent="0" justifyLastLine="0" shrinkToFit="0" readingOrder="0"/>
    </dxf>
    <dxf>
      <alignment horizontal="center" vertical="center" textRotation="0" wrapText="0" indent="0" justifyLastLine="0" shrinkToFit="0" readingOrder="0"/>
    </dxf>
    <dxf>
      <numFmt numFmtId="2" formatCode="0.00"/>
      <alignment horizontal="center" vertical="center" textRotation="0" wrapText="0" indent="0" justifyLastLine="0" shrinkToFit="0" readingOrder="0"/>
    </dxf>
    <dxf>
      <numFmt numFmtId="2" formatCode="0.00"/>
      <alignment horizontal="center" vertical="center" textRotation="0" wrapText="0" indent="0" justifyLastLine="0" shrinkToFit="0" readingOrder="0"/>
    </dxf>
    <dxf>
      <numFmt numFmtId="2" formatCode="0.00"/>
      <alignment horizontal="center" vertical="center" textRotation="0" wrapText="0" indent="0" justifyLastLine="0" shrinkToFit="0" readingOrder="0"/>
    </dxf>
    <dxf>
      <numFmt numFmtId="2" formatCode="0.00"/>
      <alignment horizontal="center" vertical="center" textRotation="0" wrapText="0" indent="0" justifyLastLine="0" shrinkToFit="0" readingOrder="0"/>
    </dxf>
    <dxf>
      <numFmt numFmtId="2" formatCode="0.00"/>
      <alignment horizontal="center" vertical="center" textRotation="0" wrapText="0" indent="0" justifyLastLine="0" shrinkToFit="0" readingOrder="0"/>
    </dxf>
    <dxf>
      <numFmt numFmtId="2" formatCode="0.00"/>
      <alignment horizontal="center" vertical="center" textRotation="0" wrapText="0" indent="0" justifyLastLine="0" shrinkToFit="0" readingOrder="0"/>
    </dxf>
    <dxf>
      <numFmt numFmtId="2" formatCode="0.00"/>
      <alignment horizontal="center" vertical="center" textRotation="0" wrapText="0" indent="0" justifyLastLine="0" shrinkToFit="0" readingOrder="0"/>
    </dxf>
    <dxf>
      <numFmt numFmtId="164" formatCode="h:mm;@"/>
      <alignment horizontal="center" vertical="center" textRotation="0" wrapText="1" indent="0" justifyLastLine="0" shrinkToFit="0" readingOrder="0"/>
    </dxf>
    <dxf>
      <numFmt numFmtId="164" formatCode="h:mm;@"/>
      <alignment horizontal="center" vertical="center" textRotation="0" wrapText="1" indent="0" justifyLastLine="0" shrinkToFit="0" readingOrder="0"/>
    </dxf>
    <dxf>
      <numFmt numFmtId="164" formatCode="h:mm;@"/>
      <alignment horizontal="center" vertical="center" textRotation="0" wrapText="0" indent="0" justifyLastLine="0" shrinkToFit="0" readingOrder="0"/>
    </dxf>
    <dxf>
      <numFmt numFmtId="19" formatCode="m/d/yyyy"/>
      <alignment horizontal="center" vertical="center" textRotation="0" wrapText="0" indent="0" justifyLastLine="0" shrinkToFit="0" readingOrder="0"/>
    </dxf>
    <dxf>
      <alignment horizontal="center" vertical="bottom" textRotation="0" indent="0" justifyLastLine="0" shrinkToFit="0" readingOrder="0"/>
    </dxf>
    <dxf>
      <alignment horizontal="center" vertical="bottom" textRotation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RH</a:t>
            </a:r>
            <a:r>
              <a:rPr lang="en-US" baseline="0"/>
              <a:t> Shaft Groundwater Elevation Over Time</a:t>
            </a:r>
            <a:endParaRPr lang="en-US"/>
          </a:p>
        </c:rich>
      </c:tx>
      <c:layout>
        <c:manualLayout>
          <c:xMode val="edge"/>
          <c:yMode val="edge"/>
          <c:x val="0.39432383550948535"/>
          <c:y val="2.7322404371584699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8.012819973383889E-2"/>
          <c:y val="0.11997204918632876"/>
          <c:w val="0.79279949110407444"/>
          <c:h val="0.71666866911354166"/>
        </c:manualLayout>
      </c:layout>
      <c:scatterChart>
        <c:scatterStyle val="lineMarker"/>
        <c:varyColors val="0"/>
        <c:ser>
          <c:idx val="6"/>
          <c:order val="0"/>
          <c:tx>
            <c:v>RH Shaft Groundwater Elevation</c:v>
          </c:tx>
          <c:spPr>
            <a:ln>
              <a:prstDash val="dash"/>
            </a:ln>
          </c:spPr>
          <c:marker>
            <c:symbol val="circle"/>
            <c:size val="6"/>
            <c:spPr>
              <a:solidFill>
                <a:schemeClr val="accent5">
                  <a:lumMod val="75000"/>
                </a:schemeClr>
              </a:solidFill>
              <a:ln>
                <a:solidFill>
                  <a:schemeClr val="accent5">
                    <a:lumMod val="75000"/>
                  </a:schemeClr>
                </a:solidFill>
              </a:ln>
            </c:spPr>
          </c:marker>
          <c:dPt>
            <c:idx val="4"/>
            <c:bubble3D val="0"/>
            <c:extLst>
              <c:ext xmlns:c16="http://schemas.microsoft.com/office/drawing/2014/chart" uri="{C3380CC4-5D6E-409C-BE32-E72D297353CC}">
                <c16:uniqueId val="{00000000-592A-44A7-AA9B-C367FE6021AE}"/>
              </c:ext>
            </c:extLst>
          </c:dPt>
          <c:dPt>
            <c:idx val="5"/>
            <c:bubble3D val="0"/>
            <c:spPr>
              <a:ln>
                <a:noFill/>
                <a:prstDash val="dash"/>
              </a:ln>
            </c:spPr>
            <c:extLst>
              <c:ext xmlns:c16="http://schemas.microsoft.com/office/drawing/2014/chart" uri="{C3380CC4-5D6E-409C-BE32-E72D297353CC}">
                <c16:uniqueId val="{00000005-8CDC-4AA6-B63B-5372D0D473FC}"/>
              </c:ext>
            </c:extLst>
          </c:dPt>
          <c:dPt>
            <c:idx val="15"/>
            <c:marker>
              <c:spPr>
                <a:solidFill>
                  <a:schemeClr val="accent4">
                    <a:lumMod val="75000"/>
                  </a:schemeClr>
                </a:solidFill>
                <a:ln>
                  <a:solidFill>
                    <a:schemeClr val="accent4">
                      <a:lumMod val="75000"/>
                    </a:schemeClr>
                  </a:solidFill>
                </a:ln>
              </c:spPr>
            </c:marker>
            <c:bubble3D val="0"/>
            <c:spPr>
              <a:ln>
                <a:solidFill>
                  <a:schemeClr val="accent4">
                    <a:lumMod val="75000"/>
                  </a:schemeClr>
                </a:solidFill>
                <a:prstDash val="dash"/>
              </a:ln>
            </c:spPr>
            <c:extLst>
              <c:ext xmlns:c16="http://schemas.microsoft.com/office/drawing/2014/chart" uri="{C3380CC4-5D6E-409C-BE32-E72D297353CC}">
                <c16:uniqueId val="{00000004-F558-45C7-9BEA-BDFC1035F0BC}"/>
              </c:ext>
            </c:extLst>
          </c:dPt>
          <c:dPt>
            <c:idx val="16"/>
            <c:bubble3D val="0"/>
            <c:spPr>
              <a:ln>
                <a:solidFill>
                  <a:schemeClr val="accent4">
                    <a:lumMod val="75000"/>
                  </a:schemeClr>
                </a:solidFill>
                <a:prstDash val="dash"/>
              </a:ln>
            </c:spPr>
            <c:extLst>
              <c:ext xmlns:c16="http://schemas.microsoft.com/office/drawing/2014/chart" uri="{C3380CC4-5D6E-409C-BE32-E72D297353CC}">
                <c16:uniqueId val="{00000006-34E5-45DB-A9AF-FA90F88329D3}"/>
              </c:ext>
            </c:extLst>
          </c:dPt>
          <c:dLbls>
            <c:delete val="1"/>
          </c:dLbls>
          <c:xVal>
            <c:numRef>
              <c:f>Sheet1!$A$2:$A$92</c:f>
              <c:numCache>
                <c:formatCode>m/d/yy\ h:mm;@</c:formatCode>
                <c:ptCount val="91"/>
                <c:pt idx="0">
                  <c:v>44553.427777777775</c:v>
                </c:pt>
                <c:pt idx="1">
                  <c:v>44553.429166666669</c:v>
                </c:pt>
                <c:pt idx="2">
                  <c:v>44553.429861111108</c:v>
                </c:pt>
                <c:pt idx="3">
                  <c:v>44579.42083333333</c:v>
                </c:pt>
                <c:pt idx="4">
                  <c:v>44579.422222222223</c:v>
                </c:pt>
                <c:pt idx="5">
                  <c:v>44591.749305555553</c:v>
                </c:pt>
                <c:pt idx="6">
                  <c:v>44593.381249999999</c:v>
                </c:pt>
                <c:pt idx="7">
                  <c:v>44594.380555555559</c:v>
                </c:pt>
                <c:pt idx="8">
                  <c:v>44595.357638888891</c:v>
                </c:pt>
                <c:pt idx="9">
                  <c:v>44596.35833333333</c:v>
                </c:pt>
                <c:pt idx="10">
                  <c:v>44597.35833333333</c:v>
                </c:pt>
                <c:pt idx="11">
                  <c:v>44602.364583333336</c:v>
                </c:pt>
                <c:pt idx="12">
                  <c:v>44609.34375</c:v>
                </c:pt>
                <c:pt idx="13">
                  <c:v>44614.349305555559</c:v>
                </c:pt>
                <c:pt idx="14">
                  <c:v>44618.645833333336</c:v>
                </c:pt>
                <c:pt idx="15">
                  <c:v>44623.340277777781</c:v>
                </c:pt>
                <c:pt idx="16">
                  <c:v>44629.534722222219</c:v>
                </c:pt>
                <c:pt idx="17">
                  <c:v>44637.354166666664</c:v>
                </c:pt>
                <c:pt idx="18">
                  <c:v>44644.354166666664</c:v>
                </c:pt>
                <c:pt idx="19">
                  <c:v>44649.413194444445</c:v>
                </c:pt>
                <c:pt idx="20">
                  <c:v>44658.427083333336</c:v>
                </c:pt>
                <c:pt idx="21">
                  <c:v>44665.354166666664</c:v>
                </c:pt>
                <c:pt idx="22">
                  <c:v>44679.416666666664</c:v>
                </c:pt>
                <c:pt idx="23">
                  <c:v>44686.430555555555</c:v>
                </c:pt>
                <c:pt idx="24">
                  <c:v>44693.364583333336</c:v>
                </c:pt>
                <c:pt idx="25">
                  <c:v>44700.354166666664</c:v>
                </c:pt>
                <c:pt idx="26">
                  <c:v>44707.427083333336</c:v>
                </c:pt>
                <c:pt idx="27">
                  <c:v>44714.400694444441</c:v>
                </c:pt>
                <c:pt idx="28">
                  <c:v>44721.354166666664</c:v>
                </c:pt>
                <c:pt idx="29">
                  <c:v>44728.34375</c:v>
                </c:pt>
                <c:pt idx="30">
                  <c:v>44735.4</c:v>
                </c:pt>
                <c:pt idx="31">
                  <c:v>44743.371527777781</c:v>
                </c:pt>
                <c:pt idx="32">
                  <c:v>44749.357638888891</c:v>
                </c:pt>
                <c:pt idx="33">
                  <c:v>44755.345833333333</c:v>
                </c:pt>
                <c:pt idx="34">
                  <c:v>44763.333333333336</c:v>
                </c:pt>
                <c:pt idx="35">
                  <c:v>44770.529166666667</c:v>
                </c:pt>
                <c:pt idx="36">
                  <c:v>44777.361111111109</c:v>
                </c:pt>
                <c:pt idx="37">
                  <c:v>44784.538194444445</c:v>
                </c:pt>
                <c:pt idx="38">
                  <c:v>44791.479166666664</c:v>
                </c:pt>
                <c:pt idx="39">
                  <c:v>44798.409722222219</c:v>
                </c:pt>
                <c:pt idx="40">
                  <c:v>44805.398611111108</c:v>
                </c:pt>
                <c:pt idx="41">
                  <c:v>44812.34375</c:v>
                </c:pt>
                <c:pt idx="42">
                  <c:v>44819.336805555555</c:v>
                </c:pt>
                <c:pt idx="43">
                  <c:v>44826.496527777781</c:v>
                </c:pt>
                <c:pt idx="44">
                  <c:v>44833.365277777775</c:v>
                </c:pt>
                <c:pt idx="45">
                  <c:v>44840.347222222219</c:v>
                </c:pt>
                <c:pt idx="46">
                  <c:v>44850.333333333336</c:v>
                </c:pt>
                <c:pt idx="47">
                  <c:v>44852.345833333333</c:v>
                </c:pt>
                <c:pt idx="48">
                  <c:v>44854.364583333336</c:v>
                </c:pt>
                <c:pt idx="49">
                  <c:v>44859.361111111109</c:v>
                </c:pt>
                <c:pt idx="50">
                  <c:v>44861</c:v>
                </c:pt>
                <c:pt idx="51">
                  <c:v>44866.354166666664</c:v>
                </c:pt>
                <c:pt idx="52">
                  <c:v>44868.347222222219</c:v>
                </c:pt>
                <c:pt idx="53">
                  <c:v>44873.402777777781</c:v>
                </c:pt>
                <c:pt idx="54">
                  <c:v>44875.354166666664</c:v>
                </c:pt>
                <c:pt idx="55">
                  <c:v>44880.329861111109</c:v>
                </c:pt>
                <c:pt idx="56">
                  <c:v>44882.447222222225</c:v>
                </c:pt>
                <c:pt idx="57">
                  <c:v>44885.359722222223</c:v>
                </c:pt>
                <c:pt idx="58">
                  <c:v>44887.420138888891</c:v>
                </c:pt>
                <c:pt idx="59">
                  <c:v>44896.475694444445</c:v>
                </c:pt>
                <c:pt idx="60">
                  <c:v>44902.354166666664</c:v>
                </c:pt>
                <c:pt idx="61">
                  <c:v>44910.361111111109</c:v>
                </c:pt>
                <c:pt idx="62">
                  <c:v>44916.51666666667</c:v>
                </c:pt>
                <c:pt idx="63">
                  <c:v>44924.461805555555</c:v>
                </c:pt>
                <c:pt idx="64">
                  <c:v>44931.371527777781</c:v>
                </c:pt>
                <c:pt idx="65">
                  <c:v>44937.458333333336</c:v>
                </c:pt>
                <c:pt idx="66">
                  <c:v>44944.461805555555</c:v>
                </c:pt>
                <c:pt idx="67">
                  <c:v>44952.489583333336</c:v>
                </c:pt>
                <c:pt idx="68">
                  <c:v>44959.473611111112</c:v>
                </c:pt>
                <c:pt idx="69">
                  <c:v>44966.359722222223</c:v>
                </c:pt>
                <c:pt idx="70">
                  <c:v>44972.488194444442</c:v>
                </c:pt>
                <c:pt idx="71">
                  <c:v>44980.493055555555</c:v>
                </c:pt>
                <c:pt idx="72">
                  <c:v>44987.434027777781</c:v>
                </c:pt>
                <c:pt idx="73">
                  <c:v>44993.458333333336</c:v>
                </c:pt>
                <c:pt idx="74">
                  <c:v>45001.465277777781</c:v>
                </c:pt>
                <c:pt idx="75">
                  <c:v>45007.408333333333</c:v>
                </c:pt>
                <c:pt idx="76">
                  <c:v>45014.408333333333</c:v>
                </c:pt>
                <c:pt idx="77">
                  <c:v>45021.364583333336</c:v>
                </c:pt>
                <c:pt idx="78">
                  <c:v>45029.368055555555</c:v>
                </c:pt>
                <c:pt idx="79">
                  <c:v>45037.354166666664</c:v>
                </c:pt>
                <c:pt idx="80">
                  <c:v>45042.395833333336</c:v>
                </c:pt>
                <c:pt idx="81">
                  <c:v>45050.45</c:v>
                </c:pt>
                <c:pt idx="82">
                  <c:v>45054.436111111114</c:v>
                </c:pt>
                <c:pt idx="83">
                  <c:v>45062.415972222225</c:v>
                </c:pt>
                <c:pt idx="84">
                  <c:v>45069.356944444444</c:v>
                </c:pt>
                <c:pt idx="85">
                  <c:v>45076.354166666664</c:v>
                </c:pt>
                <c:pt idx="86">
                  <c:v>45085.364583333336</c:v>
                </c:pt>
                <c:pt idx="87">
                  <c:v>45092.397916666669</c:v>
                </c:pt>
                <c:pt idx="88">
                  <c:v>45099.465277777781</c:v>
                </c:pt>
                <c:pt idx="89">
                  <c:v>45110.614583333336</c:v>
                </c:pt>
                <c:pt idx="90">
                  <c:v>45140.474305555559</c:v>
                </c:pt>
              </c:numCache>
            </c:numRef>
          </c:xVal>
          <c:yVal>
            <c:numRef>
              <c:f>Sheet1!$D$2:$D$92</c:f>
              <c:numCache>
                <c:formatCode>0.00</c:formatCode>
                <c:ptCount val="91"/>
                <c:pt idx="0">
                  <c:v>18.360300000000009</c:v>
                </c:pt>
                <c:pt idx="1">
                  <c:v>18.350300000000004</c:v>
                </c:pt>
                <c:pt idx="2">
                  <c:v>18.350300000000004</c:v>
                </c:pt>
                <c:pt idx="3">
                  <c:v>18.820300000000003</c:v>
                </c:pt>
                <c:pt idx="4">
                  <c:v>18.820300000000003</c:v>
                </c:pt>
                <c:pt idx="5">
                  <c:v>17.834300000000013</c:v>
                </c:pt>
                <c:pt idx="6">
                  <c:v>17.764300000000006</c:v>
                </c:pt>
                <c:pt idx="7">
                  <c:v>17.714300000000009</c:v>
                </c:pt>
                <c:pt idx="8">
                  <c:v>17.664300000000011</c:v>
                </c:pt>
                <c:pt idx="9">
                  <c:v>17.644300000000015</c:v>
                </c:pt>
                <c:pt idx="10">
                  <c:v>17.644300000000015</c:v>
                </c:pt>
                <c:pt idx="11">
                  <c:v>17.614300000000014</c:v>
                </c:pt>
                <c:pt idx="12">
                  <c:v>17.624300000000005</c:v>
                </c:pt>
                <c:pt idx="13">
                  <c:v>17.564300000000017</c:v>
                </c:pt>
                <c:pt idx="14">
                  <c:v>17.574300000000008</c:v>
                </c:pt>
                <c:pt idx="15">
                  <c:v>17.604300000000009</c:v>
                </c:pt>
                <c:pt idx="16">
                  <c:v>17.514300000000006</c:v>
                </c:pt>
                <c:pt idx="17">
                  <c:v>17.534300000000016</c:v>
                </c:pt>
                <c:pt idx="18">
                  <c:v>17.554300000000012</c:v>
                </c:pt>
                <c:pt idx="19">
                  <c:v>17.584300000000013</c:v>
                </c:pt>
                <c:pt idx="20">
                  <c:v>17.664300000000011</c:v>
                </c:pt>
                <c:pt idx="21">
                  <c:v>17.64</c:v>
                </c:pt>
                <c:pt idx="22">
                  <c:v>17.688300000000012</c:v>
                </c:pt>
                <c:pt idx="23">
                  <c:v>17.71</c:v>
                </c:pt>
                <c:pt idx="24">
                  <c:v>17.68</c:v>
                </c:pt>
                <c:pt idx="25">
                  <c:v>17.64</c:v>
                </c:pt>
                <c:pt idx="26">
                  <c:v>17.7</c:v>
                </c:pt>
                <c:pt idx="27">
                  <c:v>17.600000000000001</c:v>
                </c:pt>
                <c:pt idx="28">
                  <c:v>17.510000000000002</c:v>
                </c:pt>
                <c:pt idx="29">
                  <c:v>17.559999999999999</c:v>
                </c:pt>
                <c:pt idx="30">
                  <c:v>17.53</c:v>
                </c:pt>
                <c:pt idx="31">
                  <c:v>17.43</c:v>
                </c:pt>
                <c:pt idx="32">
                  <c:v>17.440000000000001</c:v>
                </c:pt>
                <c:pt idx="33">
                  <c:v>17.43</c:v>
                </c:pt>
                <c:pt idx="34">
                  <c:v>17.440000000000001</c:v>
                </c:pt>
                <c:pt idx="35">
                  <c:v>17.399999999999999</c:v>
                </c:pt>
                <c:pt idx="36">
                  <c:v>17.399999999999999</c:v>
                </c:pt>
                <c:pt idx="37">
                  <c:v>17.36</c:v>
                </c:pt>
                <c:pt idx="38">
                  <c:v>17.440000000000001</c:v>
                </c:pt>
                <c:pt idx="39">
                  <c:v>17.170000000000002</c:v>
                </c:pt>
                <c:pt idx="40">
                  <c:v>17.059999999999999</c:v>
                </c:pt>
                <c:pt idx="41">
                  <c:v>17.04</c:v>
                </c:pt>
                <c:pt idx="42">
                  <c:v>17.04</c:v>
                </c:pt>
                <c:pt idx="43">
                  <c:v>16.71</c:v>
                </c:pt>
                <c:pt idx="44">
                  <c:v>17.059999999999999</c:v>
                </c:pt>
                <c:pt idx="45">
                  <c:v>17.05</c:v>
                </c:pt>
                <c:pt idx="46">
                  <c:v>16.834300000000013</c:v>
                </c:pt>
                <c:pt idx="47">
                  <c:v>17.02</c:v>
                </c:pt>
                <c:pt idx="48">
                  <c:v>17.04</c:v>
                </c:pt>
                <c:pt idx="49">
                  <c:v>16.88</c:v>
                </c:pt>
                <c:pt idx="50">
                  <c:v>16.88</c:v>
                </c:pt>
                <c:pt idx="51">
                  <c:v>16.854300000000009</c:v>
                </c:pt>
                <c:pt idx="52">
                  <c:v>17.084299999999999</c:v>
                </c:pt>
                <c:pt idx="53">
                  <c:v>16.844300000000004</c:v>
                </c:pt>
                <c:pt idx="54">
                  <c:v>17.024300000000011</c:v>
                </c:pt>
                <c:pt idx="55">
                  <c:v>16.72</c:v>
                </c:pt>
                <c:pt idx="56">
                  <c:v>16.87</c:v>
                </c:pt>
                <c:pt idx="57">
                  <c:v>16.989999999999998</c:v>
                </c:pt>
                <c:pt idx="58">
                  <c:v>17.13</c:v>
                </c:pt>
                <c:pt idx="59">
                  <c:v>17.16</c:v>
                </c:pt>
                <c:pt idx="60">
                  <c:v>17.18</c:v>
                </c:pt>
                <c:pt idx="61">
                  <c:v>17.170000000000002</c:v>
                </c:pt>
                <c:pt idx="62">
                  <c:v>17.260000000000002</c:v>
                </c:pt>
                <c:pt idx="63">
                  <c:v>17.05</c:v>
                </c:pt>
                <c:pt idx="64">
                  <c:v>17.190000000000001</c:v>
                </c:pt>
                <c:pt idx="65">
                  <c:v>16.88</c:v>
                </c:pt>
                <c:pt idx="66">
                  <c:v>16.940000000000001</c:v>
                </c:pt>
                <c:pt idx="67">
                  <c:v>16.87</c:v>
                </c:pt>
                <c:pt idx="68">
                  <c:v>17.07</c:v>
                </c:pt>
                <c:pt idx="69">
                  <c:v>17.25</c:v>
                </c:pt>
                <c:pt idx="70">
                  <c:v>17.34</c:v>
                </c:pt>
                <c:pt idx="71">
                  <c:v>17.239999999999998</c:v>
                </c:pt>
                <c:pt idx="72">
                  <c:v>17.309999999999999</c:v>
                </c:pt>
                <c:pt idx="73">
                  <c:v>17.23</c:v>
                </c:pt>
                <c:pt idx="74">
                  <c:v>17.329999999999998</c:v>
                </c:pt>
                <c:pt idx="75">
                  <c:v>17.14</c:v>
                </c:pt>
                <c:pt idx="76">
                  <c:v>17.059999999999999</c:v>
                </c:pt>
                <c:pt idx="77">
                  <c:v>17.22</c:v>
                </c:pt>
                <c:pt idx="78">
                  <c:v>17.2</c:v>
                </c:pt>
                <c:pt idx="79">
                  <c:v>17.100000000000001</c:v>
                </c:pt>
                <c:pt idx="80">
                  <c:v>16.940000000000001</c:v>
                </c:pt>
                <c:pt idx="81">
                  <c:v>17.170000000000002</c:v>
                </c:pt>
                <c:pt idx="82">
                  <c:v>17.39</c:v>
                </c:pt>
                <c:pt idx="83">
                  <c:v>17.18</c:v>
                </c:pt>
                <c:pt idx="84">
                  <c:v>17.399999999999999</c:v>
                </c:pt>
                <c:pt idx="85">
                  <c:v>17.46</c:v>
                </c:pt>
                <c:pt idx="86">
                  <c:v>17.2</c:v>
                </c:pt>
                <c:pt idx="87">
                  <c:v>17.82</c:v>
                </c:pt>
                <c:pt idx="88">
                  <c:v>17.09</c:v>
                </c:pt>
                <c:pt idx="89">
                  <c:v>16.93</c:v>
                </c:pt>
                <c:pt idx="90">
                  <c:v>16.904300000000006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E-8CDC-4AA6-B63B-5372D0D473FC}"/>
            </c:ext>
          </c:extLst>
        </c:ser>
        <c:ser>
          <c:idx val="0"/>
          <c:order val="2"/>
          <c:tx>
            <c:v>X Axis Date Time Display</c:v>
          </c:tx>
          <c:spPr>
            <a:ln w="19050" cap="rnd">
              <a:noFill/>
              <a:round/>
            </a:ln>
            <a:effectLst/>
          </c:spPr>
          <c:marker>
            <c:spPr>
              <a:noFill/>
              <a:ln>
                <a:noFill/>
              </a:ln>
            </c:spPr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8CDC-4AA6-B63B-5372D0D473F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8CDC-4AA6-B63B-5372D0D473FC}"/>
                </c:ext>
              </c:extLst>
            </c:dLbl>
            <c:dLbl>
              <c:idx val="2"/>
              <c:layout>
                <c:manualLayout>
                  <c:x val="-5.3703146934647658E-3"/>
                  <c:y val="6.8159062387519648E-2"/>
                </c:manualLayout>
              </c:layout>
              <c:tx>
                <c:rich>
                  <a:bodyPr/>
                  <a:lstStyle/>
                  <a:p>
                    <a:fld id="{2FB59323-1B07-4E03-A974-543757784CBF}" type="XVALUE">
                      <a:rPr lang="en-US">
                        <a:solidFill>
                          <a:schemeClr val="accent5">
                            <a:lumMod val="75000"/>
                          </a:schemeClr>
                        </a:solidFill>
                      </a:rPr>
                      <a:pPr/>
                      <a:t>[X VALUE]</a:t>
                    </a:fld>
                    <a:endParaRPr lang="en-US"/>
                  </a:p>
                </c:rich>
              </c:tx>
              <c:dLblPos val="r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2-8CDC-4AA6-B63B-5372D0D473F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8CDC-4AA6-B63B-5372D0D473FC}"/>
                </c:ext>
              </c:extLst>
            </c:dLbl>
            <c:dLbl>
              <c:idx val="4"/>
              <c:layout>
                <c:manualLayout>
                  <c:x val="-5.3340977901954007E-3"/>
                  <c:y val="6.4591085547094071E-2"/>
                </c:manualLayout>
              </c:layout>
              <c:tx>
                <c:rich>
                  <a:bodyPr/>
                  <a:lstStyle/>
                  <a:p>
                    <a:fld id="{40580A80-A1D0-4B6D-9671-CF1B7CD2C107}" type="XVALUE">
                      <a:rPr lang="en-US" baseline="0">
                        <a:solidFill>
                          <a:schemeClr val="accent1"/>
                        </a:solidFill>
                      </a:rPr>
                      <a:pPr/>
                      <a:t>[X VALUE]</a:t>
                    </a:fld>
                    <a:endParaRPr lang="en-US"/>
                  </a:p>
                </c:rich>
              </c:tx>
              <c:dLblPos val="r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4-8CDC-4AA6-B63B-5372D0D473FC}"/>
                </c:ext>
              </c:extLst>
            </c:dLbl>
            <c:dLbl>
              <c:idx val="5"/>
              <c:layout>
                <c:manualLayout>
                  <c:x val="-1.327628398545891E-2"/>
                  <c:y val="6.4591085547094071E-2"/>
                </c:manualLayout>
              </c:layout>
              <c:tx>
                <c:rich>
                  <a:bodyPr/>
                  <a:lstStyle/>
                  <a:p>
                    <a:fld id="{D4307DF0-9012-496A-B8E1-C23B6F09497E}" type="CELLRANGE">
                      <a:rPr lang="en-US" baseline="0">
                        <a:solidFill>
                          <a:schemeClr val="accent1"/>
                        </a:solidFill>
                      </a:rPr>
                      <a:pPr/>
                      <a:t>[CELLRANGE]</a:t>
                    </a:fld>
                    <a:endParaRPr lang="en-US"/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5-8CDC-4AA6-B63B-5372D0D473FC}"/>
                </c:ext>
              </c:extLst>
            </c:dLbl>
            <c:dLbl>
              <c:idx val="6"/>
              <c:layout>
                <c:manualLayout>
                  <c:x val="-1.2235892553796831E-2"/>
                  <c:y val="6.4703445025308101E-2"/>
                </c:manualLayout>
              </c:layout>
              <c:tx>
                <c:rich>
                  <a:bodyPr/>
                  <a:lstStyle/>
                  <a:p>
                    <a:fld id="{83336BA5-FFCF-4EA3-9A5A-82F18E5C65CC}" type="CELLRANGE">
                      <a:rPr lang="en-US" baseline="0">
                        <a:solidFill>
                          <a:schemeClr val="accent1"/>
                        </a:solidFill>
                      </a:rPr>
                      <a:pPr/>
                      <a:t>[CELLRANGE]</a:t>
                    </a:fld>
                    <a:endParaRPr lang="en-US"/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6-8CDC-4AA6-B63B-5372D0D473FC}"/>
                </c:ext>
              </c:extLst>
            </c:dLbl>
            <c:dLbl>
              <c:idx val="7"/>
              <c:layout>
                <c:manualLayout>
                  <c:x val="-9.262256966706333E-3"/>
                  <c:y val="6.4703445025308101E-2"/>
                </c:manualLayout>
              </c:layout>
              <c:tx>
                <c:rich>
                  <a:bodyPr/>
                  <a:lstStyle/>
                  <a:p>
                    <a:fld id="{2D86C3FF-0760-4720-9C9E-1DCDC194136F}" type="CELLRANGE">
                      <a:rPr lang="en-US" baseline="0">
                        <a:solidFill>
                          <a:schemeClr val="accent1"/>
                        </a:solidFill>
                      </a:rPr>
                      <a:pPr/>
                      <a:t>[CELLRANGE]</a:t>
                    </a:fld>
                    <a:endParaRPr lang="en-US"/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7-8CDC-4AA6-B63B-5372D0D473FC}"/>
                </c:ext>
              </c:extLst>
            </c:dLbl>
            <c:dLbl>
              <c:idx val="8"/>
              <c:layout>
                <c:manualLayout>
                  <c:x val="-7.3069369982221091E-3"/>
                  <c:y val="6.674780802433404E-2"/>
                </c:manualLayout>
              </c:layout>
              <c:tx>
                <c:rich>
                  <a:bodyPr/>
                  <a:lstStyle/>
                  <a:p>
                    <a:fld id="{85DE6473-81CD-44EC-8E2F-62F476C76075}" type="CELLRANGE">
                      <a:rPr lang="en-US" baseline="0">
                        <a:solidFill>
                          <a:schemeClr val="accent1"/>
                        </a:solidFill>
                      </a:rPr>
                      <a:pPr/>
                      <a:t>[CELLRANGE]</a:t>
                    </a:fld>
                    <a:endParaRPr lang="en-US"/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8-8CDC-4AA6-B63B-5372D0D473FC}"/>
                </c:ext>
              </c:extLst>
            </c:dLbl>
            <c:dLbl>
              <c:idx val="9"/>
              <c:layout>
                <c:manualLayout>
                  <c:x val="-5.2991378727228399E-3"/>
                  <c:y val="6.674780802433404E-2"/>
                </c:manualLayout>
              </c:layout>
              <c:tx>
                <c:rich>
                  <a:bodyPr/>
                  <a:lstStyle/>
                  <a:p>
                    <a:fld id="{DBBD5E06-125B-4541-9D10-E46C5BFCDD45}" type="CELLRANGE">
                      <a:rPr lang="en-US" baseline="0">
                        <a:solidFill>
                          <a:schemeClr val="accent1"/>
                        </a:solidFill>
                      </a:rPr>
                      <a:pPr/>
                      <a:t>[CELLRANGE]</a:t>
                    </a:fld>
                    <a:endParaRPr lang="en-US"/>
                  </a:p>
                </c:rich>
              </c:tx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9-8CDC-4AA6-B63B-5372D0D473FC}"/>
                </c:ext>
              </c:extLst>
            </c:dLbl>
            <c:dLbl>
              <c:idx val="10"/>
              <c:layout>
                <c:manualLayout>
                  <c:x val="-1.3278483710603218E-3"/>
                  <c:y val="6.674780802433404E-2"/>
                </c:manualLayout>
              </c:layout>
              <c:tx>
                <c:rich>
                  <a:bodyPr rot="-5400000" vertOverflow="clip" horzOverflow="clip" vert="horz" wrap="square" lIns="38100" tIns="19050" rIns="38100" bIns="19050" anchor="ctr">
                    <a:spAutoFit/>
                  </a:bodyPr>
                  <a:lstStyle/>
                  <a:p>
                    <a:pPr>
                      <a:defRPr sz="800" baseline="0">
                        <a:solidFill>
                          <a:schemeClr val="accent1"/>
                        </a:solidFill>
                      </a:defRPr>
                    </a:pPr>
                    <a:r>
                      <a:rPr lang="en-US" sz="800" baseline="0">
                        <a:solidFill>
                          <a:schemeClr val="accent1"/>
                        </a:solidFill>
                      </a:rPr>
                      <a:t>2/5/22 8:36</a:t>
                    </a:r>
                  </a:p>
                </c:rich>
              </c:tx>
              <c:spPr>
                <a:noFill/>
                <a:ln>
                  <a:noFill/>
                </a:ln>
                <a:effectLst/>
              </c:spPr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1"/>
                </c:ext>
                <c:ext xmlns:c16="http://schemas.microsoft.com/office/drawing/2014/chart" uri="{C3380CC4-5D6E-409C-BE32-E72D297353CC}">
                  <c16:uniqueId val="{0000001A-8CDC-4AA6-B63B-5372D0D473FC}"/>
                </c:ext>
              </c:extLst>
            </c:dLbl>
            <c:dLbl>
              <c:idx val="11"/>
              <c:layout>
                <c:manualLayout>
                  <c:x val="-8.2932780406231102E-3"/>
                  <c:y val="7.0780354283278377E-2"/>
                </c:manualLayout>
              </c:layout>
              <c:tx>
                <c:rich>
                  <a:bodyPr/>
                  <a:lstStyle/>
                  <a:p>
                    <a:fld id="{CEF53170-A8F6-411F-A251-6703235C32E4}" type="XVALUE">
                      <a:rPr lang="en-US" sz="800" baseline="0">
                        <a:solidFill>
                          <a:schemeClr val="accent1"/>
                        </a:solidFill>
                      </a:rPr>
                      <a:pPr/>
                      <a:t>[X VALUE]</a:t>
                    </a:fld>
                    <a:endParaRPr lang="en-US"/>
                  </a:p>
                </c:rich>
              </c:tx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B-8CDC-4AA6-B63B-5372D0D473FC}"/>
                </c:ext>
              </c:extLst>
            </c:dLbl>
            <c:dLbl>
              <c:idx val="12"/>
              <c:layout>
                <c:manualLayout>
                  <c:x val="-1.228420794536012E-2"/>
                  <c:y val="7.0780354283278377E-2"/>
                </c:manualLayout>
              </c:layout>
              <c:dLblPos val="r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F074-465D-9E55-A54ABAFD90B3}"/>
                </c:ext>
              </c:extLst>
            </c:dLbl>
            <c:dLbl>
              <c:idx val="13"/>
              <c:layout>
                <c:manualLayout>
                  <c:x val="-1.1292210466873592E-2"/>
                  <c:y val="6.873599128425259E-2"/>
                </c:manualLayout>
              </c:layout>
              <c:dLblPos val="r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F074-465D-9E55-A54ABAFD90B3}"/>
                </c:ext>
              </c:extLst>
            </c:dLbl>
            <c:dLbl>
              <c:idx val="14"/>
              <c:layout>
                <c:manualLayout>
                  <c:x val="-1.1292210466873629E-2"/>
                  <c:y val="7.2768537543197231E-2"/>
                </c:manualLayout>
              </c:layout>
              <c:dLblPos val="r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F074-465D-9E55-A54ABAFD90B3}"/>
                </c:ext>
              </c:extLst>
            </c:dLbl>
            <c:dLbl>
              <c:idx val="15"/>
              <c:layout>
                <c:manualLayout>
                  <c:x val="-1.228420794536012E-2"/>
                  <c:y val="6.470344502530810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-5400000" vert="horz" wrap="square" lIns="38100" tIns="19050" rIns="38100" bIns="19050" anchor="ctr">
                  <a:spAutoFit/>
                </a:bodyPr>
                <a:lstStyle/>
                <a:p>
                  <a:pPr>
                    <a:defRPr sz="800" baseline="0">
                      <a:solidFill>
                        <a:schemeClr val="accent4">
                          <a:lumMod val="75000"/>
                        </a:schemeClr>
                      </a:solidFill>
                    </a:defRPr>
                  </a:pPr>
                  <a:endParaRPr lang="en-US"/>
                </a:p>
              </c:txPr>
              <c:dLblPos val="r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558-45C7-9BEA-BDFC1035F0BC}"/>
                </c:ext>
              </c:extLst>
            </c:dLbl>
            <c:dLbl>
              <c:idx val="16"/>
              <c:layout>
                <c:manualLayout>
                  <c:x val="-1.2284207945360047E-2"/>
                  <c:y val="6.6691628285226956E-2"/>
                </c:manualLayout>
              </c:layout>
              <c:dLblPos val="r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F074-465D-9E55-A54ABAFD90B3}"/>
                </c:ext>
              </c:extLst>
            </c:dLbl>
            <c:dLbl>
              <c:idx val="17"/>
              <c:layout>
                <c:manualLayout>
                  <c:x val="-1.2284207945360084E-2"/>
                  <c:y val="6.873599128425259E-2"/>
                </c:manualLayout>
              </c:layout>
              <c:dLblPos val="r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F074-465D-9E55-A54ABAFD90B3}"/>
                </c:ext>
              </c:extLst>
            </c:dLbl>
            <c:dLbl>
              <c:idx val="18"/>
              <c:layout>
                <c:manualLayout>
                  <c:x val="-1.2284207945360084E-2"/>
                  <c:y val="7.0780354283278377E-2"/>
                </c:manualLayout>
              </c:layout>
              <c:dLblPos val="r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F074-465D-9E55-A54ABAFD90B3}"/>
                </c:ext>
              </c:extLst>
            </c:dLbl>
            <c:dLbl>
              <c:idx val="19"/>
              <c:layout>
                <c:manualLayout>
                  <c:x val="-1.1292210466873592E-2"/>
                  <c:y val="6.6691628285226956E-2"/>
                </c:manualLayout>
              </c:layout>
              <c:dLblPos val="r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F074-465D-9E55-A54ABAFD90B3}"/>
                </c:ext>
              </c:extLst>
            </c:dLbl>
            <c:dLbl>
              <c:idx val="20"/>
              <c:layout>
                <c:manualLayout>
                  <c:x val="-1.2289942943057837E-2"/>
                  <c:y val="6.6691628285226956E-2"/>
                </c:manualLayout>
              </c:layout>
              <c:dLblPos val="r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F074-465D-9E55-A54ABAFD90B3}"/>
                </c:ext>
              </c:extLst>
            </c:dLbl>
            <c:dLbl>
              <c:idx val="21"/>
              <c:layout>
                <c:manualLayout>
                  <c:x val="-1.2284207945360084E-2"/>
                  <c:y val="6.4647265286201017E-2"/>
                </c:manualLayout>
              </c:layout>
              <c:dLblPos val="r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2-F074-465D-9E55-A54ABAFD90B3}"/>
                </c:ext>
              </c:extLst>
            </c:dLbl>
            <c:dLbl>
              <c:idx val="22"/>
              <c:layout>
                <c:manualLayout>
                  <c:x val="-1.4279672897728572E-2"/>
                  <c:y val="6.8679811545145658E-2"/>
                </c:manualLayout>
              </c:layout>
              <c:dLblPos val="r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F074-465D-9E55-A54ABAFD90B3}"/>
                </c:ext>
              </c:extLst>
            </c:dLbl>
            <c:dLbl>
              <c:idx val="23"/>
              <c:layout>
                <c:manualLayout>
                  <c:x val="-1.3281940421544328E-2"/>
                  <c:y val="6.873599128425259E-2"/>
                </c:manualLayout>
              </c:layout>
              <c:dLblPos val="r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F074-465D-9E55-A54ABAFD90B3}"/>
                </c:ext>
              </c:extLst>
            </c:dLbl>
            <c:dLbl>
              <c:idx val="24"/>
              <c:layout>
                <c:manualLayout>
                  <c:x val="-1.2284207945360084E-2"/>
                  <c:y val="7.486908028132995E-2"/>
                </c:manualLayout>
              </c:layout>
              <c:dLblPos val="r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F074-465D-9E55-A54ABAFD90B3}"/>
                </c:ext>
              </c:extLst>
            </c:dLbl>
            <c:dLbl>
              <c:idx val="25"/>
              <c:layout>
                <c:manualLayout>
                  <c:x val="-1.2284207945360084E-2"/>
                  <c:y val="7.0780354283278377E-2"/>
                </c:manualLayout>
              </c:layout>
              <c:dLblPos val="r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F074-465D-9E55-A54ABAFD90B3}"/>
                </c:ext>
              </c:extLst>
            </c:dLbl>
            <c:dLbl>
              <c:idx val="26"/>
              <c:layout>
                <c:manualLayout>
                  <c:x val="-1.3276283985458874E-2"/>
                  <c:y val="6.8679811545145658E-2"/>
                </c:manualLayout>
              </c:layout>
              <c:dLblPos val="r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F074-465D-9E55-A54ABAFD90B3}"/>
                </c:ext>
              </c:extLst>
            </c:dLbl>
            <c:dLbl>
              <c:idx val="27"/>
              <c:layout>
                <c:manualLayout>
                  <c:x val="-1.2284207945360084E-2"/>
                  <c:y val="6.8792171023359674E-2"/>
                </c:manualLayout>
              </c:layout>
              <c:dLblPos val="r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F074-465D-9E55-A54ABAFD90B3}"/>
                </c:ext>
              </c:extLst>
            </c:dLbl>
            <c:dLbl>
              <c:idx val="28"/>
              <c:layout>
                <c:manualLayout>
                  <c:x val="-1.2289942943057909E-2"/>
                  <c:y val="7.2880897021411248E-2"/>
                </c:manualLayout>
              </c:layout>
              <c:dLblPos val="r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F074-465D-9E55-A54ABAFD90B3}"/>
                </c:ext>
              </c:extLst>
            </c:dLbl>
            <c:dLbl>
              <c:idx val="29"/>
              <c:layout>
                <c:manualLayout>
                  <c:x val="-1.3281940421544328E-2"/>
                  <c:y val="7.0780354283278377E-2"/>
                </c:manualLayout>
              </c:layout>
              <c:dLblPos val="r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F074-465D-9E55-A54ABAFD90B3}"/>
                </c:ext>
              </c:extLst>
            </c:dLbl>
            <c:dLbl>
              <c:idx val="30"/>
              <c:layout>
                <c:manualLayout>
                  <c:x val="-1.2284207945360084E-2"/>
                  <c:y val="6.6691628285226956E-2"/>
                </c:manualLayout>
              </c:layout>
              <c:dLblPos val="r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F074-465D-9E55-A54ABAFD90B3}"/>
                </c:ext>
              </c:extLst>
            </c:dLbl>
            <c:dLbl>
              <c:idx val="31"/>
              <c:layout>
                <c:manualLayout>
                  <c:x val="-1.2284207945360158E-2"/>
                  <c:y val="7.2880897021411248E-2"/>
                </c:manualLayout>
              </c:layout>
              <c:dLblPos val="r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F074-465D-9E55-A54ABAFD90B3}"/>
                </c:ext>
              </c:extLst>
            </c:dLbl>
            <c:dLbl>
              <c:idx val="32"/>
              <c:layout>
                <c:manualLayout>
                  <c:x val="-1.2284207945360231E-2"/>
                  <c:y val="7.0836534022385614E-2"/>
                </c:manualLayout>
              </c:layout>
              <c:dLblPos val="r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F074-465D-9E55-A54ABAFD90B3}"/>
                </c:ext>
              </c:extLst>
            </c:dLbl>
            <c:dLbl>
              <c:idx val="33"/>
              <c:layout>
                <c:manualLayout>
                  <c:x val="-1.2284207945360084E-2"/>
                  <c:y val="6.6691628285226956E-2"/>
                </c:manualLayout>
              </c:layout>
              <c:dLblPos val="r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F074-465D-9E55-A54ABAFD90B3}"/>
                </c:ext>
              </c:extLst>
            </c:dLbl>
            <c:dLbl>
              <c:idx val="34"/>
              <c:layout>
                <c:manualLayout>
                  <c:x val="-1.3281940421544328E-2"/>
                  <c:y val="6.6691628285226956E-2"/>
                </c:manualLayout>
              </c:layout>
              <c:dLblPos val="r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F074-465D-9E55-A54ABAFD90B3}"/>
                </c:ext>
              </c:extLst>
            </c:dLbl>
            <c:dLbl>
              <c:idx val="35"/>
              <c:layout>
                <c:manualLayout>
                  <c:x val="-1.2284207945360084E-2"/>
                  <c:y val="6.6635448546119719E-2"/>
                </c:manualLayout>
              </c:layout>
              <c:dLblPos val="r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F074-465D-9E55-A54ABAFD90B3}"/>
                </c:ext>
              </c:extLst>
            </c:dLbl>
            <c:dLbl>
              <c:idx val="36"/>
              <c:layout>
                <c:manualLayout>
                  <c:x val="-1.2284207945360084E-2"/>
                  <c:y val="6.674780802433404E-2"/>
                </c:manualLayout>
              </c:layout>
              <c:dLblPos val="r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F074-465D-9E55-A54ABAFD90B3}"/>
                </c:ext>
              </c:extLst>
            </c:dLbl>
            <c:dLbl>
              <c:idx val="37"/>
              <c:layout>
                <c:manualLayout>
                  <c:x val="-1.2284207945360084E-2"/>
                  <c:y val="7.0724174544171292E-2"/>
                </c:manualLayout>
              </c:layout>
              <c:dLblPos val="r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074-465D-9E55-A54ABAFD90B3}"/>
                </c:ext>
              </c:extLst>
            </c:dLbl>
            <c:dLbl>
              <c:idx val="38"/>
              <c:layout>
                <c:manualLayout>
                  <c:x val="-1.2284207945360084E-2"/>
                  <c:y val="7.0724174544171292E-2"/>
                </c:manualLayout>
              </c:layout>
              <c:dLblPos val="r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F074-465D-9E55-A54ABAFD90B3}"/>
                </c:ext>
              </c:extLst>
            </c:dLbl>
            <c:dLbl>
              <c:idx val="39"/>
              <c:layout>
                <c:manualLayout>
                  <c:x val="-1.2284207945360231E-2"/>
                  <c:y val="7.0780354283278377E-2"/>
                </c:manualLayout>
              </c:layout>
              <c:dLblPos val="r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074-465D-9E55-A54ABAFD90B3}"/>
                </c:ext>
              </c:extLst>
            </c:dLbl>
            <c:dLbl>
              <c:idx val="40"/>
              <c:layout>
                <c:manualLayout>
                  <c:x val="-1.2284207945360084E-2"/>
                  <c:y val="7.0836534022385614E-2"/>
                </c:manualLayout>
              </c:layout>
              <c:dLblPos val="r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523-4106-84CF-16252FDCE4B9}"/>
                </c:ext>
              </c:extLst>
            </c:dLbl>
            <c:dLbl>
              <c:idx val="41"/>
              <c:layout>
                <c:manualLayout>
                  <c:x val="-1.2284207945360231E-2"/>
                  <c:y val="7.0836534022385614E-2"/>
                </c:manualLayout>
              </c:layout>
              <c:dLblPos val="r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3FA-4B60-9052-31AA7E2EF82F}"/>
                </c:ext>
              </c:extLst>
            </c:dLbl>
            <c:dLbl>
              <c:idx val="42"/>
              <c:layout>
                <c:manualLayout>
                  <c:x val="-1.2284207945360231E-2"/>
                  <c:y val="7.2824717282304316E-2"/>
                </c:manualLayout>
              </c:layout>
              <c:dLblPos val="r"/>
              <c:showLegendKey val="0"/>
              <c:showVal val="0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B0-4F73-BEF8-C2063DE766C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5400000" vert="horz" wrap="square" lIns="38100" tIns="19050" rIns="38100" bIns="19050" anchor="ctr">
                <a:spAutoFit/>
              </a:bodyPr>
              <a:lstStyle/>
              <a:p>
                <a:pPr>
                  <a:defRPr sz="800" baseline="0">
                    <a:solidFill>
                      <a:schemeClr val="accent1"/>
                    </a:solidFill>
                  </a:defRPr>
                </a:pPr>
                <a:endParaRPr lang="en-US"/>
              </a:p>
            </c:txPr>
            <c:dLblPos val="b"/>
            <c:showLegendKey val="0"/>
            <c:showVal val="0"/>
            <c:showCatName val="1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>
                      <a:noFill/>
                    </a:ln>
                  </c:spPr>
                </c15:leaderLines>
              </c:ext>
            </c:extLst>
          </c:dLbls>
          <c:xVal>
            <c:numRef>
              <c:f>Sheet1!$A$2:$A$92</c:f>
              <c:numCache>
                <c:formatCode>m/d/yy\ h:mm;@</c:formatCode>
                <c:ptCount val="91"/>
                <c:pt idx="0">
                  <c:v>44553.427777777775</c:v>
                </c:pt>
                <c:pt idx="1">
                  <c:v>44553.429166666669</c:v>
                </c:pt>
                <c:pt idx="2">
                  <c:v>44553.429861111108</c:v>
                </c:pt>
                <c:pt idx="3">
                  <c:v>44579.42083333333</c:v>
                </c:pt>
                <c:pt idx="4">
                  <c:v>44579.422222222223</c:v>
                </c:pt>
                <c:pt idx="5">
                  <c:v>44591.749305555553</c:v>
                </c:pt>
                <c:pt idx="6">
                  <c:v>44593.381249999999</c:v>
                </c:pt>
                <c:pt idx="7">
                  <c:v>44594.380555555559</c:v>
                </c:pt>
                <c:pt idx="8">
                  <c:v>44595.357638888891</c:v>
                </c:pt>
                <c:pt idx="9">
                  <c:v>44596.35833333333</c:v>
                </c:pt>
                <c:pt idx="10">
                  <c:v>44597.35833333333</c:v>
                </c:pt>
                <c:pt idx="11">
                  <c:v>44602.364583333336</c:v>
                </c:pt>
                <c:pt idx="12">
                  <c:v>44609.34375</c:v>
                </c:pt>
                <c:pt idx="13">
                  <c:v>44614.349305555559</c:v>
                </c:pt>
                <c:pt idx="14">
                  <c:v>44618.645833333336</c:v>
                </c:pt>
                <c:pt idx="15">
                  <c:v>44623.340277777781</c:v>
                </c:pt>
                <c:pt idx="16">
                  <c:v>44629.534722222219</c:v>
                </c:pt>
                <c:pt idx="17">
                  <c:v>44637.354166666664</c:v>
                </c:pt>
                <c:pt idx="18">
                  <c:v>44644.354166666664</c:v>
                </c:pt>
                <c:pt idx="19">
                  <c:v>44649.413194444445</c:v>
                </c:pt>
                <c:pt idx="20">
                  <c:v>44658.427083333336</c:v>
                </c:pt>
                <c:pt idx="21">
                  <c:v>44665.354166666664</c:v>
                </c:pt>
                <c:pt idx="22">
                  <c:v>44679.416666666664</c:v>
                </c:pt>
                <c:pt idx="23">
                  <c:v>44686.430555555555</c:v>
                </c:pt>
                <c:pt idx="24">
                  <c:v>44693.364583333336</c:v>
                </c:pt>
                <c:pt idx="25">
                  <c:v>44700.354166666664</c:v>
                </c:pt>
                <c:pt idx="26">
                  <c:v>44707.427083333336</c:v>
                </c:pt>
                <c:pt idx="27">
                  <c:v>44714.400694444441</c:v>
                </c:pt>
                <c:pt idx="28">
                  <c:v>44721.354166666664</c:v>
                </c:pt>
                <c:pt idx="29">
                  <c:v>44728.34375</c:v>
                </c:pt>
                <c:pt idx="30">
                  <c:v>44735.4</c:v>
                </c:pt>
                <c:pt idx="31">
                  <c:v>44743.371527777781</c:v>
                </c:pt>
                <c:pt idx="32">
                  <c:v>44749.357638888891</c:v>
                </c:pt>
                <c:pt idx="33">
                  <c:v>44755.345833333333</c:v>
                </c:pt>
                <c:pt idx="34">
                  <c:v>44763.333333333336</c:v>
                </c:pt>
                <c:pt idx="35">
                  <c:v>44770.529166666667</c:v>
                </c:pt>
                <c:pt idx="36">
                  <c:v>44777.361111111109</c:v>
                </c:pt>
                <c:pt idx="37">
                  <c:v>44784.538194444445</c:v>
                </c:pt>
                <c:pt idx="38">
                  <c:v>44791.479166666664</c:v>
                </c:pt>
                <c:pt idx="39">
                  <c:v>44798.409722222219</c:v>
                </c:pt>
                <c:pt idx="40">
                  <c:v>44805.398611111108</c:v>
                </c:pt>
                <c:pt idx="41">
                  <c:v>44812.34375</c:v>
                </c:pt>
                <c:pt idx="42">
                  <c:v>44819.336805555555</c:v>
                </c:pt>
                <c:pt idx="43">
                  <c:v>44826.496527777781</c:v>
                </c:pt>
                <c:pt idx="44">
                  <c:v>44833.365277777775</c:v>
                </c:pt>
                <c:pt idx="45">
                  <c:v>44840.347222222219</c:v>
                </c:pt>
                <c:pt idx="46">
                  <c:v>44850.333333333336</c:v>
                </c:pt>
                <c:pt idx="47">
                  <c:v>44852.345833333333</c:v>
                </c:pt>
                <c:pt idx="48">
                  <c:v>44854.364583333336</c:v>
                </c:pt>
                <c:pt idx="49">
                  <c:v>44859.361111111109</c:v>
                </c:pt>
                <c:pt idx="50">
                  <c:v>44861</c:v>
                </c:pt>
                <c:pt idx="51">
                  <c:v>44866.354166666664</c:v>
                </c:pt>
                <c:pt idx="52">
                  <c:v>44868.347222222219</c:v>
                </c:pt>
                <c:pt idx="53">
                  <c:v>44873.402777777781</c:v>
                </c:pt>
                <c:pt idx="54">
                  <c:v>44875.354166666664</c:v>
                </c:pt>
                <c:pt idx="55">
                  <c:v>44880.329861111109</c:v>
                </c:pt>
                <c:pt idx="56">
                  <c:v>44882.447222222225</c:v>
                </c:pt>
                <c:pt idx="57">
                  <c:v>44885.359722222223</c:v>
                </c:pt>
                <c:pt idx="58">
                  <c:v>44887.420138888891</c:v>
                </c:pt>
                <c:pt idx="59">
                  <c:v>44896.475694444445</c:v>
                </c:pt>
                <c:pt idx="60">
                  <c:v>44902.354166666664</c:v>
                </c:pt>
                <c:pt idx="61">
                  <c:v>44910.361111111109</c:v>
                </c:pt>
                <c:pt idx="62">
                  <c:v>44916.51666666667</c:v>
                </c:pt>
                <c:pt idx="63">
                  <c:v>44924.461805555555</c:v>
                </c:pt>
                <c:pt idx="64">
                  <c:v>44931.371527777781</c:v>
                </c:pt>
                <c:pt idx="65">
                  <c:v>44937.458333333336</c:v>
                </c:pt>
                <c:pt idx="66">
                  <c:v>44944.461805555555</c:v>
                </c:pt>
                <c:pt idx="67">
                  <c:v>44952.489583333336</c:v>
                </c:pt>
                <c:pt idx="68">
                  <c:v>44959.473611111112</c:v>
                </c:pt>
                <c:pt idx="69">
                  <c:v>44966.359722222223</c:v>
                </c:pt>
                <c:pt idx="70">
                  <c:v>44972.488194444442</c:v>
                </c:pt>
                <c:pt idx="71">
                  <c:v>44980.493055555555</c:v>
                </c:pt>
                <c:pt idx="72">
                  <c:v>44987.434027777781</c:v>
                </c:pt>
                <c:pt idx="73">
                  <c:v>44993.458333333336</c:v>
                </c:pt>
                <c:pt idx="74">
                  <c:v>45001.465277777781</c:v>
                </c:pt>
                <c:pt idx="75">
                  <c:v>45007.408333333333</c:v>
                </c:pt>
                <c:pt idx="76">
                  <c:v>45014.408333333333</c:v>
                </c:pt>
                <c:pt idx="77">
                  <c:v>45021.364583333336</c:v>
                </c:pt>
                <c:pt idx="78">
                  <c:v>45029.368055555555</c:v>
                </c:pt>
                <c:pt idx="79">
                  <c:v>45037.354166666664</c:v>
                </c:pt>
                <c:pt idx="80">
                  <c:v>45042.395833333336</c:v>
                </c:pt>
                <c:pt idx="81">
                  <c:v>45050.45</c:v>
                </c:pt>
                <c:pt idx="82">
                  <c:v>45054.436111111114</c:v>
                </c:pt>
                <c:pt idx="83">
                  <c:v>45062.415972222225</c:v>
                </c:pt>
                <c:pt idx="84">
                  <c:v>45069.356944444444</c:v>
                </c:pt>
                <c:pt idx="85">
                  <c:v>45076.354166666664</c:v>
                </c:pt>
                <c:pt idx="86">
                  <c:v>45085.364583333336</c:v>
                </c:pt>
                <c:pt idx="87">
                  <c:v>45092.397916666669</c:v>
                </c:pt>
                <c:pt idx="88">
                  <c:v>45099.465277777781</c:v>
                </c:pt>
                <c:pt idx="89">
                  <c:v>45110.614583333336</c:v>
                </c:pt>
                <c:pt idx="90">
                  <c:v>45140.474305555559</c:v>
                </c:pt>
              </c:numCache>
            </c:numRef>
          </c:xVal>
          <c:yVal>
            <c:numRef>
              <c:f>Sheet1!$B$2:$B$92</c:f>
              <c:numCache>
                <c:formatCode>0.00</c:formatCode>
                <c:ptCount val="91"/>
                <c:pt idx="0">
                  <c:v>16.600000000000001</c:v>
                </c:pt>
                <c:pt idx="1">
                  <c:v>16.600000000000001</c:v>
                </c:pt>
                <c:pt idx="2">
                  <c:v>16.600000000000001</c:v>
                </c:pt>
                <c:pt idx="3">
                  <c:v>16.600000000000001</c:v>
                </c:pt>
                <c:pt idx="4">
                  <c:v>16.600000000000001</c:v>
                </c:pt>
                <c:pt idx="5">
                  <c:v>16.600000000000001</c:v>
                </c:pt>
                <c:pt idx="6">
                  <c:v>16.600000000000001</c:v>
                </c:pt>
                <c:pt idx="7">
                  <c:v>16.600000000000001</c:v>
                </c:pt>
                <c:pt idx="8">
                  <c:v>16.600000000000001</c:v>
                </c:pt>
                <c:pt idx="9">
                  <c:v>16.600000000000001</c:v>
                </c:pt>
                <c:pt idx="10">
                  <c:v>16.600000000000001</c:v>
                </c:pt>
                <c:pt idx="11">
                  <c:v>16.600000000000001</c:v>
                </c:pt>
                <c:pt idx="12">
                  <c:v>16.600000000000001</c:v>
                </c:pt>
                <c:pt idx="13">
                  <c:v>16.600000000000001</c:v>
                </c:pt>
                <c:pt idx="14">
                  <c:v>16.600000000000001</c:v>
                </c:pt>
                <c:pt idx="15">
                  <c:v>16.600000000000001</c:v>
                </c:pt>
                <c:pt idx="16">
                  <c:v>16.600000000000001</c:v>
                </c:pt>
                <c:pt idx="17">
                  <c:v>16.600000000000001</c:v>
                </c:pt>
                <c:pt idx="18">
                  <c:v>16.600000000000001</c:v>
                </c:pt>
                <c:pt idx="19">
                  <c:v>16.600000000000001</c:v>
                </c:pt>
                <c:pt idx="20">
                  <c:v>16.600000000000001</c:v>
                </c:pt>
                <c:pt idx="21">
                  <c:v>16.600000000000001</c:v>
                </c:pt>
                <c:pt idx="22">
                  <c:v>16.600000000000001</c:v>
                </c:pt>
                <c:pt idx="23">
                  <c:v>16.600000000000001</c:v>
                </c:pt>
                <c:pt idx="24">
                  <c:v>16.600000000000001</c:v>
                </c:pt>
                <c:pt idx="25">
                  <c:v>16.600000000000001</c:v>
                </c:pt>
                <c:pt idx="26">
                  <c:v>16.600000000000001</c:v>
                </c:pt>
                <c:pt idx="27">
                  <c:v>16.600000000000001</c:v>
                </c:pt>
                <c:pt idx="28">
                  <c:v>16.600000000000001</c:v>
                </c:pt>
                <c:pt idx="29">
                  <c:v>16.600000000000001</c:v>
                </c:pt>
                <c:pt idx="30">
                  <c:v>16.600000000000001</c:v>
                </c:pt>
                <c:pt idx="31">
                  <c:v>16.600000000000001</c:v>
                </c:pt>
                <c:pt idx="32">
                  <c:v>16.600000000000001</c:v>
                </c:pt>
                <c:pt idx="33">
                  <c:v>16.600000000000001</c:v>
                </c:pt>
                <c:pt idx="34">
                  <c:v>16.600000000000001</c:v>
                </c:pt>
                <c:pt idx="35">
                  <c:v>16.600000000000001</c:v>
                </c:pt>
                <c:pt idx="36">
                  <c:v>16.600000000000001</c:v>
                </c:pt>
                <c:pt idx="37">
                  <c:v>16.600000000000001</c:v>
                </c:pt>
                <c:pt idx="38">
                  <c:v>16.600000000000001</c:v>
                </c:pt>
                <c:pt idx="39">
                  <c:v>16.600000000000001</c:v>
                </c:pt>
                <c:pt idx="40">
                  <c:v>16.600000000000001</c:v>
                </c:pt>
                <c:pt idx="41">
                  <c:v>16.600000000000001</c:v>
                </c:pt>
                <c:pt idx="42">
                  <c:v>16.600000000000001</c:v>
                </c:pt>
                <c:pt idx="43">
                  <c:v>16.600000000000001</c:v>
                </c:pt>
                <c:pt idx="44">
                  <c:v>16.600000000000001</c:v>
                </c:pt>
                <c:pt idx="45">
                  <c:v>16.600000000000001</c:v>
                </c:pt>
                <c:pt idx="46">
                  <c:v>16.600000000000001</c:v>
                </c:pt>
                <c:pt idx="47">
                  <c:v>16.600000000000001</c:v>
                </c:pt>
                <c:pt idx="48">
                  <c:v>16.600000000000001</c:v>
                </c:pt>
                <c:pt idx="49">
                  <c:v>16.600000000000001</c:v>
                </c:pt>
                <c:pt idx="50">
                  <c:v>16.600000000000001</c:v>
                </c:pt>
                <c:pt idx="51">
                  <c:v>16.600000000000001</c:v>
                </c:pt>
                <c:pt idx="52">
                  <c:v>16.600000000000001</c:v>
                </c:pt>
                <c:pt idx="53">
                  <c:v>16.600000000000001</c:v>
                </c:pt>
                <c:pt idx="54">
                  <c:v>16.600000000000001</c:v>
                </c:pt>
                <c:pt idx="55">
                  <c:v>16.600000000000001</c:v>
                </c:pt>
                <c:pt idx="56">
                  <c:v>16.600000000000001</c:v>
                </c:pt>
                <c:pt idx="57">
                  <c:v>16.600000000000001</c:v>
                </c:pt>
                <c:pt idx="58">
                  <c:v>16.600000000000001</c:v>
                </c:pt>
                <c:pt idx="59">
                  <c:v>16.600000000000001</c:v>
                </c:pt>
                <c:pt idx="60">
                  <c:v>16.600000000000001</c:v>
                </c:pt>
                <c:pt idx="61">
                  <c:v>16.600000000000001</c:v>
                </c:pt>
                <c:pt idx="62">
                  <c:v>16.600000000000001</c:v>
                </c:pt>
                <c:pt idx="63">
                  <c:v>16.600000000000001</c:v>
                </c:pt>
                <c:pt idx="64">
                  <c:v>16.600000000000001</c:v>
                </c:pt>
                <c:pt idx="65">
                  <c:v>16.600000000000001</c:v>
                </c:pt>
                <c:pt idx="66">
                  <c:v>16.600000000000001</c:v>
                </c:pt>
                <c:pt idx="67">
                  <c:v>16.600000000000001</c:v>
                </c:pt>
                <c:pt idx="68">
                  <c:v>16.600000000000001</c:v>
                </c:pt>
                <c:pt idx="69">
                  <c:v>16.600000000000001</c:v>
                </c:pt>
                <c:pt idx="70">
                  <c:v>16.600000000000001</c:v>
                </c:pt>
                <c:pt idx="71">
                  <c:v>16.600000000000001</c:v>
                </c:pt>
                <c:pt idx="72">
                  <c:v>16.600000000000001</c:v>
                </c:pt>
                <c:pt idx="73">
                  <c:v>16.600000000000001</c:v>
                </c:pt>
                <c:pt idx="74">
                  <c:v>16.600000000000001</c:v>
                </c:pt>
                <c:pt idx="75">
                  <c:v>16.600000000000001</c:v>
                </c:pt>
                <c:pt idx="76">
                  <c:v>16.600000000000001</c:v>
                </c:pt>
                <c:pt idx="77">
                  <c:v>16.600000000000001</c:v>
                </c:pt>
                <c:pt idx="78">
                  <c:v>16.600000000000001</c:v>
                </c:pt>
                <c:pt idx="79">
                  <c:v>16.600000000000001</c:v>
                </c:pt>
                <c:pt idx="80">
                  <c:v>16.600000000000001</c:v>
                </c:pt>
                <c:pt idx="81">
                  <c:v>16.600000000000001</c:v>
                </c:pt>
                <c:pt idx="82">
                  <c:v>16.600000000000001</c:v>
                </c:pt>
                <c:pt idx="83">
                  <c:v>16.600000000000001</c:v>
                </c:pt>
                <c:pt idx="84">
                  <c:v>16.600000000000001</c:v>
                </c:pt>
                <c:pt idx="85">
                  <c:v>16.600000000000001</c:v>
                </c:pt>
                <c:pt idx="86">
                  <c:v>16.600000000000001</c:v>
                </c:pt>
                <c:pt idx="87">
                  <c:v>16.600000000000001</c:v>
                </c:pt>
                <c:pt idx="88">
                  <c:v>16.600000000000001</c:v>
                </c:pt>
                <c:pt idx="89">
                  <c:v>16.600000000000001</c:v>
                </c:pt>
                <c:pt idx="90">
                  <c:v>16.600000000000001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Sheet1!$A$2:$A$104</c15:f>
                <c15:dlblRangeCache>
                  <c:ptCount val="103"/>
                  <c:pt idx="0">
                    <c:v>12/23/21 10:16</c:v>
                  </c:pt>
                  <c:pt idx="1">
                    <c:v>12/23/21 10:18</c:v>
                  </c:pt>
                  <c:pt idx="2">
                    <c:v>12/23/21 10:19</c:v>
                  </c:pt>
                  <c:pt idx="3">
                    <c:v>1/18/22 10:06</c:v>
                  </c:pt>
                  <c:pt idx="4">
                    <c:v>1/18/22 10:08</c:v>
                  </c:pt>
                  <c:pt idx="5">
                    <c:v>1/30/22 17:59</c:v>
                  </c:pt>
                  <c:pt idx="6">
                    <c:v>2/1/22 9:09</c:v>
                  </c:pt>
                  <c:pt idx="7">
                    <c:v>2/2/22 9:08</c:v>
                  </c:pt>
                  <c:pt idx="8">
                    <c:v>2/3/22 8:35</c:v>
                  </c:pt>
                  <c:pt idx="9">
                    <c:v>2/4/22 8:36</c:v>
                  </c:pt>
                  <c:pt idx="10">
                    <c:v>2/5/22 8:36</c:v>
                  </c:pt>
                  <c:pt idx="11">
                    <c:v>2/10/22 8:45</c:v>
                  </c:pt>
                  <c:pt idx="12">
                    <c:v>2/17/22 8:15</c:v>
                  </c:pt>
                  <c:pt idx="13">
                    <c:v>2/22/22 8:23</c:v>
                  </c:pt>
                  <c:pt idx="14">
                    <c:v>2/26/22 15:30</c:v>
                  </c:pt>
                  <c:pt idx="15">
                    <c:v>3/3/22 8:10</c:v>
                  </c:pt>
                  <c:pt idx="16">
                    <c:v>3/9/22 12:50</c:v>
                  </c:pt>
                  <c:pt idx="17">
                    <c:v>3/17/22 8:30</c:v>
                  </c:pt>
                  <c:pt idx="18">
                    <c:v>3/24/22 8:30</c:v>
                  </c:pt>
                  <c:pt idx="19">
                    <c:v>3/29/22 9:55</c:v>
                  </c:pt>
                  <c:pt idx="20">
                    <c:v>4/7/22 10:15</c:v>
                  </c:pt>
                  <c:pt idx="21">
                    <c:v>4/14/22 8:30</c:v>
                  </c:pt>
                  <c:pt idx="22">
                    <c:v>4/28/22 10:00</c:v>
                  </c:pt>
                  <c:pt idx="23">
                    <c:v>5/5/22 10:20</c:v>
                  </c:pt>
                  <c:pt idx="24">
                    <c:v>5/12/22 8:45</c:v>
                  </c:pt>
                  <c:pt idx="25">
                    <c:v>5/19/22 8:30</c:v>
                  </c:pt>
                  <c:pt idx="26">
                    <c:v>5/26/22 10:15</c:v>
                  </c:pt>
                  <c:pt idx="27">
                    <c:v>6/2/22 9:37</c:v>
                  </c:pt>
                  <c:pt idx="28">
                    <c:v>6/9/22 8:30</c:v>
                  </c:pt>
                  <c:pt idx="29">
                    <c:v>6/16/22 8:15</c:v>
                  </c:pt>
                  <c:pt idx="30">
                    <c:v>6/23/22 9:36</c:v>
                  </c:pt>
                  <c:pt idx="31">
                    <c:v>7/1/22 8:55</c:v>
                  </c:pt>
                  <c:pt idx="32">
                    <c:v>7/7/22 8:35</c:v>
                  </c:pt>
                  <c:pt idx="33">
                    <c:v>7/13/22 8:18</c:v>
                  </c:pt>
                  <c:pt idx="34">
                    <c:v>7/21/22 8:00</c:v>
                  </c:pt>
                  <c:pt idx="35">
                    <c:v>7/28/22 12:42</c:v>
                  </c:pt>
                  <c:pt idx="36">
                    <c:v>8/4/22 8:40</c:v>
                  </c:pt>
                  <c:pt idx="37">
                    <c:v>8/11/22 12:55</c:v>
                  </c:pt>
                  <c:pt idx="38">
                    <c:v>8/18/22 11:30</c:v>
                  </c:pt>
                  <c:pt idx="39">
                    <c:v>8/25/22 9:50</c:v>
                  </c:pt>
                  <c:pt idx="40">
                    <c:v>9/1/22 9:34</c:v>
                  </c:pt>
                  <c:pt idx="41">
                    <c:v>9/8/22 8:15</c:v>
                  </c:pt>
                  <c:pt idx="42">
                    <c:v>9/15/22 8:05</c:v>
                  </c:pt>
                  <c:pt idx="43">
                    <c:v>9/22/22 11:55</c:v>
                  </c:pt>
                  <c:pt idx="44">
                    <c:v>9/29/22 8:46</c:v>
                  </c:pt>
                  <c:pt idx="45">
                    <c:v>10/6/22 8:20</c:v>
                  </c:pt>
                  <c:pt idx="46">
                    <c:v>10/16/22 8:00</c:v>
                  </c:pt>
                  <c:pt idx="47">
                    <c:v>10/18/22 8:18</c:v>
                  </c:pt>
                  <c:pt idx="48">
                    <c:v>10/20/22 8:45</c:v>
                  </c:pt>
                  <c:pt idx="49">
                    <c:v>10/25/22 8:40</c:v>
                  </c:pt>
                  <c:pt idx="50">
                    <c:v>10/27/22 0:00</c:v>
                  </c:pt>
                  <c:pt idx="51">
                    <c:v>11/1/22 8:30</c:v>
                  </c:pt>
                  <c:pt idx="52">
                    <c:v>11/3/22 8:20</c:v>
                  </c:pt>
                  <c:pt idx="53">
                    <c:v>11/8/22 9:40</c:v>
                  </c:pt>
                  <c:pt idx="54">
                    <c:v>11/10/22 8:30</c:v>
                  </c:pt>
                  <c:pt idx="55">
                    <c:v>11/15/22 7:55</c:v>
                  </c:pt>
                  <c:pt idx="56">
                    <c:v>11/17/22 10:44</c:v>
                  </c:pt>
                  <c:pt idx="57">
                    <c:v>11/20/22 8:38</c:v>
                  </c:pt>
                  <c:pt idx="58">
                    <c:v>11/22/22 10:05</c:v>
                  </c:pt>
                  <c:pt idx="59">
                    <c:v>12/1/22 11:25</c:v>
                  </c:pt>
                  <c:pt idx="60">
                    <c:v>12/7/22 8:30</c:v>
                  </c:pt>
                  <c:pt idx="61">
                    <c:v>12/15/22 8:40</c:v>
                  </c:pt>
                  <c:pt idx="62">
                    <c:v>12/21/22 12:24</c:v>
                  </c:pt>
                  <c:pt idx="63">
                    <c:v>12/29/22 11:05</c:v>
                  </c:pt>
                  <c:pt idx="64">
                    <c:v>1/5/23 8:55</c:v>
                  </c:pt>
                  <c:pt idx="65">
                    <c:v>1/11/23 11:00</c:v>
                  </c:pt>
                  <c:pt idx="66">
                    <c:v>1/18/23 11:05</c:v>
                  </c:pt>
                  <c:pt idx="67">
                    <c:v>1/26/23 11:45</c:v>
                  </c:pt>
                  <c:pt idx="68">
                    <c:v>2/2/23 11:22</c:v>
                  </c:pt>
                  <c:pt idx="69">
                    <c:v>2/9/23 8:38</c:v>
                  </c:pt>
                  <c:pt idx="70">
                    <c:v>2/15/23 11:43</c:v>
                  </c:pt>
                  <c:pt idx="71">
                    <c:v>2/23/23 11:50</c:v>
                  </c:pt>
                  <c:pt idx="72">
                    <c:v>3/2/23 10:25</c:v>
                  </c:pt>
                  <c:pt idx="73">
                    <c:v>3/8/23 11:00</c:v>
                  </c:pt>
                  <c:pt idx="74">
                    <c:v>3/16/23 11:10</c:v>
                  </c:pt>
                  <c:pt idx="75">
                    <c:v>3/22/23 9:48</c:v>
                  </c:pt>
                  <c:pt idx="76">
                    <c:v>3/29/23 9:48</c:v>
                  </c:pt>
                  <c:pt idx="77">
                    <c:v>4/5/23 8:45</c:v>
                  </c:pt>
                  <c:pt idx="78">
                    <c:v>4/13/23 8:50</c:v>
                  </c:pt>
                  <c:pt idx="79">
                    <c:v>4/21/23 8:30</c:v>
                  </c:pt>
                  <c:pt idx="80">
                    <c:v>4/26/23 9:30</c:v>
                  </c:pt>
                  <c:pt idx="81">
                    <c:v>5/4/23 10:48</c:v>
                  </c:pt>
                  <c:pt idx="82">
                    <c:v>5/8/23 10:28</c:v>
                  </c:pt>
                  <c:pt idx="83">
                    <c:v>5/16/23 9:59</c:v>
                  </c:pt>
                  <c:pt idx="84">
                    <c:v>5/23/23 8:34</c:v>
                  </c:pt>
                  <c:pt idx="85">
                    <c:v>5/30/23 8:30</c:v>
                  </c:pt>
                  <c:pt idx="86">
                    <c:v>6/8/23 8:45</c:v>
                  </c:pt>
                  <c:pt idx="87">
                    <c:v>6/15/23 9:33</c:v>
                  </c:pt>
                  <c:pt idx="88">
                    <c:v>6/22/23 11:10</c:v>
                  </c:pt>
                  <c:pt idx="89">
                    <c:v>7/3/23 14:45</c:v>
                  </c:pt>
                  <c:pt idx="90">
                    <c:v>8/2/23 11:23</c:v>
                  </c:pt>
                  <c:pt idx="91">
                    <c:v>Date and Time Shaft Pumping Restarted</c:v>
                  </c:pt>
                  <c:pt idx="92">
                    <c:v>1/29/22 14:00</c:v>
                  </c:pt>
                  <c:pt idx="93">
                    <c:v>1/29/22 14:00</c:v>
                  </c:pt>
                  <c:pt idx="97">
                    <c:v>Line connecting Pre and Post Pumping lines</c:v>
                  </c:pt>
                  <c:pt idx="98">
                    <c:v>1/18/22 10:08</c:v>
                  </c:pt>
                  <c:pt idx="99">
                    <c:v>1/30/22 17:59</c:v>
                  </c:pt>
                  <c:pt idx="101">
                    <c:v>X Axis Label for Pump restarting</c:v>
                  </c:pt>
                  <c:pt idx="102">
                    <c:v>1/29/22 14:00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1E-8CDC-4AA6-B63B-5372D0D473FC}"/>
            </c:ext>
          </c:extLst>
        </c:ser>
        <c:ser>
          <c:idx val="1"/>
          <c:order val="3"/>
          <c:tx>
            <c:v>Xaxis label for pump restaring</c:v>
          </c:tx>
          <c:spPr>
            <a:ln>
              <a:noFill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1.7188416593061018E-2"/>
                  <c:y val="8.9617469097924021E-2"/>
                </c:manualLayout>
              </c:layout>
              <c:tx>
                <c:rich>
                  <a:bodyPr rot="-5400000" vert="horz" wrap="square" lIns="38100" tIns="19050" rIns="38100" bIns="19050" anchor="ctr">
                    <a:spAutoFit/>
                  </a:bodyPr>
                  <a:lstStyle/>
                  <a:p>
                    <a:pPr>
                      <a:defRPr sz="800" baseline="0">
                        <a:solidFill>
                          <a:schemeClr val="accent2"/>
                        </a:solidFill>
                      </a:defRPr>
                    </a:pPr>
                    <a:fld id="{05FBC62F-7411-4E53-8C63-0847C3F9A375}" type="XVALUE">
                      <a:rPr lang="en-US" baseline="0">
                        <a:solidFill>
                          <a:schemeClr val="accent2"/>
                        </a:solidFill>
                      </a:rPr>
                      <a:pPr>
                        <a:defRPr sz="800" baseline="0">
                          <a:solidFill>
                            <a:schemeClr val="accent2"/>
                          </a:solidFill>
                        </a:defRPr>
                      </a:pPr>
                      <a:t>[X VALUE]</a:t>
                    </a:fld>
                    <a:endParaRPr lang="en-US"/>
                  </a:p>
                </c:rich>
              </c:tx>
              <c:spPr>
                <a:noFill/>
                <a:ln>
                  <a:noFill/>
                </a:ln>
                <a:effectLst/>
              </c:spPr>
              <c:dLblPos val="r"/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F-8CDC-4AA6-B63B-5372D0D473F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aseline="0">
                    <a:solidFill>
                      <a:schemeClr val="accent2"/>
                    </a:solidFill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>
                      <a:noFill/>
                    </a:ln>
                  </c:spPr>
                </c15:leaderLines>
              </c:ext>
            </c:extLst>
          </c:dLbls>
          <c:xVal>
            <c:numRef>
              <c:f>Sheet1!$A$104</c:f>
              <c:numCache>
                <c:formatCode>m/d/yy\ h:mm;@</c:formatCode>
                <c:ptCount val="1"/>
                <c:pt idx="0">
                  <c:v>44590.583333333336</c:v>
                </c:pt>
              </c:numCache>
            </c:numRef>
          </c:xVal>
          <c:yVal>
            <c:numRef>
              <c:f>Sheet1!$B$104</c:f>
              <c:numCache>
                <c:formatCode>General</c:formatCode>
                <c:ptCount val="1"/>
                <c:pt idx="0">
                  <c:v>16.7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Sheet1!$A$2:$A$104</c15:f>
                <c15:dlblRangeCache>
                  <c:ptCount val="103"/>
                  <c:pt idx="0">
                    <c:v>12/23/21 10:16</c:v>
                  </c:pt>
                  <c:pt idx="1">
                    <c:v>12/23/21 10:18</c:v>
                  </c:pt>
                  <c:pt idx="2">
                    <c:v>12/23/21 10:19</c:v>
                  </c:pt>
                  <c:pt idx="3">
                    <c:v>1/18/22 10:06</c:v>
                  </c:pt>
                  <c:pt idx="4">
                    <c:v>1/18/22 10:08</c:v>
                  </c:pt>
                  <c:pt idx="5">
                    <c:v>1/30/22 17:59</c:v>
                  </c:pt>
                  <c:pt idx="6">
                    <c:v>2/1/22 9:09</c:v>
                  </c:pt>
                  <c:pt idx="7">
                    <c:v>2/2/22 9:08</c:v>
                  </c:pt>
                  <c:pt idx="8">
                    <c:v>2/3/22 8:35</c:v>
                  </c:pt>
                  <c:pt idx="9">
                    <c:v>2/4/22 8:36</c:v>
                  </c:pt>
                  <c:pt idx="10">
                    <c:v>2/5/22 8:36</c:v>
                  </c:pt>
                  <c:pt idx="11">
                    <c:v>2/10/22 8:45</c:v>
                  </c:pt>
                  <c:pt idx="12">
                    <c:v>2/17/22 8:15</c:v>
                  </c:pt>
                  <c:pt idx="13">
                    <c:v>2/22/22 8:23</c:v>
                  </c:pt>
                  <c:pt idx="14">
                    <c:v>2/26/22 15:30</c:v>
                  </c:pt>
                  <c:pt idx="15">
                    <c:v>3/3/22 8:10</c:v>
                  </c:pt>
                  <c:pt idx="16">
                    <c:v>3/9/22 12:50</c:v>
                  </c:pt>
                  <c:pt idx="17">
                    <c:v>3/17/22 8:30</c:v>
                  </c:pt>
                  <c:pt idx="18">
                    <c:v>3/24/22 8:30</c:v>
                  </c:pt>
                  <c:pt idx="19">
                    <c:v>3/29/22 9:55</c:v>
                  </c:pt>
                  <c:pt idx="20">
                    <c:v>4/7/22 10:15</c:v>
                  </c:pt>
                  <c:pt idx="21">
                    <c:v>4/14/22 8:30</c:v>
                  </c:pt>
                  <c:pt idx="22">
                    <c:v>4/28/22 10:00</c:v>
                  </c:pt>
                  <c:pt idx="23">
                    <c:v>5/5/22 10:20</c:v>
                  </c:pt>
                  <c:pt idx="24">
                    <c:v>5/12/22 8:45</c:v>
                  </c:pt>
                  <c:pt idx="25">
                    <c:v>5/19/22 8:30</c:v>
                  </c:pt>
                  <c:pt idx="26">
                    <c:v>5/26/22 10:15</c:v>
                  </c:pt>
                  <c:pt idx="27">
                    <c:v>6/2/22 9:37</c:v>
                  </c:pt>
                  <c:pt idx="28">
                    <c:v>6/9/22 8:30</c:v>
                  </c:pt>
                  <c:pt idx="29">
                    <c:v>6/16/22 8:15</c:v>
                  </c:pt>
                  <c:pt idx="30">
                    <c:v>6/23/22 9:36</c:v>
                  </c:pt>
                  <c:pt idx="31">
                    <c:v>7/1/22 8:55</c:v>
                  </c:pt>
                  <c:pt idx="32">
                    <c:v>7/7/22 8:35</c:v>
                  </c:pt>
                  <c:pt idx="33">
                    <c:v>7/13/22 8:18</c:v>
                  </c:pt>
                  <c:pt idx="34">
                    <c:v>7/21/22 8:00</c:v>
                  </c:pt>
                  <c:pt idx="35">
                    <c:v>7/28/22 12:42</c:v>
                  </c:pt>
                  <c:pt idx="36">
                    <c:v>8/4/22 8:40</c:v>
                  </c:pt>
                  <c:pt idx="37">
                    <c:v>8/11/22 12:55</c:v>
                  </c:pt>
                  <c:pt idx="38">
                    <c:v>8/18/22 11:30</c:v>
                  </c:pt>
                  <c:pt idx="39">
                    <c:v>8/25/22 9:50</c:v>
                  </c:pt>
                  <c:pt idx="40">
                    <c:v>9/1/22 9:34</c:v>
                  </c:pt>
                  <c:pt idx="41">
                    <c:v>9/8/22 8:15</c:v>
                  </c:pt>
                  <c:pt idx="42">
                    <c:v>9/15/22 8:05</c:v>
                  </c:pt>
                  <c:pt idx="43">
                    <c:v>9/22/22 11:55</c:v>
                  </c:pt>
                  <c:pt idx="44">
                    <c:v>9/29/22 8:46</c:v>
                  </c:pt>
                  <c:pt idx="45">
                    <c:v>10/6/22 8:20</c:v>
                  </c:pt>
                  <c:pt idx="46">
                    <c:v>10/16/22 8:00</c:v>
                  </c:pt>
                  <c:pt idx="47">
                    <c:v>10/18/22 8:18</c:v>
                  </c:pt>
                  <c:pt idx="48">
                    <c:v>10/20/22 8:45</c:v>
                  </c:pt>
                  <c:pt idx="49">
                    <c:v>10/25/22 8:40</c:v>
                  </c:pt>
                  <c:pt idx="50">
                    <c:v>10/27/22 0:00</c:v>
                  </c:pt>
                  <c:pt idx="51">
                    <c:v>11/1/22 8:30</c:v>
                  </c:pt>
                  <c:pt idx="52">
                    <c:v>11/3/22 8:20</c:v>
                  </c:pt>
                  <c:pt idx="53">
                    <c:v>11/8/22 9:40</c:v>
                  </c:pt>
                  <c:pt idx="54">
                    <c:v>11/10/22 8:30</c:v>
                  </c:pt>
                  <c:pt idx="55">
                    <c:v>11/15/22 7:55</c:v>
                  </c:pt>
                  <c:pt idx="56">
                    <c:v>11/17/22 10:44</c:v>
                  </c:pt>
                  <c:pt idx="57">
                    <c:v>11/20/22 8:38</c:v>
                  </c:pt>
                  <c:pt idx="58">
                    <c:v>11/22/22 10:05</c:v>
                  </c:pt>
                  <c:pt idx="59">
                    <c:v>12/1/22 11:25</c:v>
                  </c:pt>
                  <c:pt idx="60">
                    <c:v>12/7/22 8:30</c:v>
                  </c:pt>
                  <c:pt idx="61">
                    <c:v>12/15/22 8:40</c:v>
                  </c:pt>
                  <c:pt idx="62">
                    <c:v>12/21/22 12:24</c:v>
                  </c:pt>
                  <c:pt idx="63">
                    <c:v>12/29/22 11:05</c:v>
                  </c:pt>
                  <c:pt idx="64">
                    <c:v>1/5/23 8:55</c:v>
                  </c:pt>
                  <c:pt idx="65">
                    <c:v>1/11/23 11:00</c:v>
                  </c:pt>
                  <c:pt idx="66">
                    <c:v>1/18/23 11:05</c:v>
                  </c:pt>
                  <c:pt idx="67">
                    <c:v>1/26/23 11:45</c:v>
                  </c:pt>
                  <c:pt idx="68">
                    <c:v>2/2/23 11:22</c:v>
                  </c:pt>
                  <c:pt idx="69">
                    <c:v>2/9/23 8:38</c:v>
                  </c:pt>
                  <c:pt idx="70">
                    <c:v>2/15/23 11:43</c:v>
                  </c:pt>
                  <c:pt idx="71">
                    <c:v>2/23/23 11:50</c:v>
                  </c:pt>
                  <c:pt idx="72">
                    <c:v>3/2/23 10:25</c:v>
                  </c:pt>
                  <c:pt idx="73">
                    <c:v>3/8/23 11:00</c:v>
                  </c:pt>
                  <c:pt idx="74">
                    <c:v>3/16/23 11:10</c:v>
                  </c:pt>
                  <c:pt idx="75">
                    <c:v>3/22/23 9:48</c:v>
                  </c:pt>
                  <c:pt idx="76">
                    <c:v>3/29/23 9:48</c:v>
                  </c:pt>
                  <c:pt idx="77">
                    <c:v>4/5/23 8:45</c:v>
                  </c:pt>
                  <c:pt idx="78">
                    <c:v>4/13/23 8:50</c:v>
                  </c:pt>
                  <c:pt idx="79">
                    <c:v>4/21/23 8:30</c:v>
                  </c:pt>
                  <c:pt idx="80">
                    <c:v>4/26/23 9:30</c:v>
                  </c:pt>
                  <c:pt idx="81">
                    <c:v>5/4/23 10:48</c:v>
                  </c:pt>
                  <c:pt idx="82">
                    <c:v>5/8/23 10:28</c:v>
                  </c:pt>
                  <c:pt idx="83">
                    <c:v>5/16/23 9:59</c:v>
                  </c:pt>
                  <c:pt idx="84">
                    <c:v>5/23/23 8:34</c:v>
                  </c:pt>
                  <c:pt idx="85">
                    <c:v>5/30/23 8:30</c:v>
                  </c:pt>
                  <c:pt idx="86">
                    <c:v>6/8/23 8:45</c:v>
                  </c:pt>
                  <c:pt idx="87">
                    <c:v>6/15/23 9:33</c:v>
                  </c:pt>
                  <c:pt idx="88">
                    <c:v>6/22/23 11:10</c:v>
                  </c:pt>
                  <c:pt idx="89">
                    <c:v>7/3/23 14:45</c:v>
                  </c:pt>
                  <c:pt idx="90">
                    <c:v>8/2/23 11:23</c:v>
                  </c:pt>
                  <c:pt idx="91">
                    <c:v>Date and Time Shaft Pumping Restarted</c:v>
                  </c:pt>
                  <c:pt idx="92">
                    <c:v>1/29/22 14:00</c:v>
                  </c:pt>
                  <c:pt idx="93">
                    <c:v>1/29/22 14:00</c:v>
                  </c:pt>
                  <c:pt idx="97">
                    <c:v>Line connecting Pre and Post Pumping lines</c:v>
                  </c:pt>
                  <c:pt idx="98">
                    <c:v>1/18/22 10:08</c:v>
                  </c:pt>
                  <c:pt idx="99">
                    <c:v>1/30/22 17:59</c:v>
                  </c:pt>
                  <c:pt idx="101">
                    <c:v>X Axis Label for Pump restarting</c:v>
                  </c:pt>
                  <c:pt idx="102">
                    <c:v>1/29/22 14:00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20-8CDC-4AA6-B63B-5372D0D473FC}"/>
            </c:ext>
          </c:extLst>
        </c:ser>
        <c:ser>
          <c:idx val="3"/>
          <c:order val="4"/>
          <c:tx>
            <c:v>Calculated Groundwater Elevation</c:v>
          </c:tx>
          <c:spPr>
            <a:ln>
              <a:prstDash val="dash"/>
            </a:ln>
          </c:spPr>
          <c:marker>
            <c:symbol val="circle"/>
            <c:size val="6"/>
          </c:marker>
          <c:dLbls>
            <c:delete val="1"/>
          </c:dLbls>
          <c:xVal>
            <c:numRef>
              <c:f>Sheet1!$A$17</c:f>
              <c:numCache>
                <c:formatCode>m/d/yy\ h:mm;@</c:formatCode>
                <c:ptCount val="1"/>
                <c:pt idx="0">
                  <c:v>44623.340277777781</c:v>
                </c:pt>
              </c:numCache>
            </c:numRef>
          </c:xVal>
          <c:yVal>
            <c:numRef>
              <c:f>Sheet1!$D$17</c:f>
              <c:numCache>
                <c:formatCode>0.00</c:formatCode>
                <c:ptCount val="1"/>
                <c:pt idx="0">
                  <c:v>17.604300000000009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F558-45C7-9BEA-BDFC1035F0BC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axId val="437646168"/>
        <c:axId val="612540344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1"/>
                <c:tx>
                  <c:v>RH Shaft Pumping Restarted</c:v>
                </c:tx>
                <c:spPr>
                  <a:ln>
                    <a:solidFill>
                      <a:schemeClr val="accent2"/>
                    </a:solidFill>
                    <a:prstDash val="sysDash"/>
                  </a:ln>
                </c:spPr>
                <c:marker>
                  <c:spPr>
                    <a:noFill/>
                    <a:ln>
                      <a:noFill/>
                    </a:ln>
                  </c:spPr>
                </c:marker>
                <c:dLbls>
                  <c:delete val="1"/>
                </c:dLbls>
                <c:xVal>
                  <c:numRef>
                    <c:extLst>
                      <c:ext uri="{02D57815-91ED-43cb-92C2-25804820EDAC}">
                        <c15:formulaRef>
                          <c15:sqref>Sheet1!$A$94:$A$95</c15:sqref>
                        </c15:formulaRef>
                      </c:ext>
                    </c:extLst>
                    <c:numCache>
                      <c:formatCode>m/d/yy\ h:mm;@</c:formatCode>
                      <c:ptCount val="2"/>
                      <c:pt idx="0">
                        <c:v>44590.583333333336</c:v>
                      </c:pt>
                      <c:pt idx="1">
                        <c:v>44590.583333333336</c:v>
                      </c:pt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Sheet1!$B$94:$B$95</c15:sqref>
                        </c15:formulaRef>
                      </c:ext>
                    </c:extLst>
                    <c:numCache>
                      <c:formatCode>General</c:formatCode>
                      <c:ptCount val="2"/>
                      <c:pt idx="0">
                        <c:v>0</c:v>
                      </c:pt>
                      <c:pt idx="1">
                        <c:v>25</c:v>
                      </c:pt>
                    </c:numCache>
                  </c:numRef>
                </c:yVal>
                <c:smooth val="0"/>
                <c:extLst>
                  <c:ext xmlns:c16="http://schemas.microsoft.com/office/drawing/2014/chart" uri="{C3380CC4-5D6E-409C-BE32-E72D297353CC}">
                    <c16:uniqueId val="{0000000F-8CDC-4AA6-B63B-5372D0D473FC}"/>
                  </c:ext>
                </c:extLst>
              </c15:ser>
            </c15:filteredScatterSeries>
          </c:ext>
        </c:extLst>
      </c:scatterChart>
      <c:valAx>
        <c:axId val="43764616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Date</a:t>
                </a:r>
                <a:r>
                  <a:rPr lang="en-US" baseline="0"/>
                  <a:t> and Time Measured</a:t>
                </a:r>
                <a:endParaRPr lang="en-US"/>
              </a:p>
            </c:rich>
          </c:tx>
          <c:layout>
            <c:manualLayout>
              <c:xMode val="edge"/>
              <c:yMode val="edge"/>
              <c:x val="0.45267914281855881"/>
              <c:y val="0.95694747093217569"/>
            </c:manualLayout>
          </c:layout>
          <c:overlay val="0"/>
        </c:title>
        <c:numFmt formatCode="m/d;@" sourceLinked="0"/>
        <c:majorTickMark val="none"/>
        <c:minorTickMark val="in"/>
        <c:tickLblPos val="none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12540344"/>
        <c:crosses val="autoZero"/>
        <c:crossBetween val="midCat"/>
        <c:majorUnit val="1"/>
        <c:minorUnit val="0.25"/>
      </c:valAx>
      <c:valAx>
        <c:axId val="612540344"/>
        <c:scaling>
          <c:orientation val="minMax"/>
          <c:max val="18.899999999999999"/>
          <c:min val="16.60000000000000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Corrected</a:t>
                </a:r>
                <a:r>
                  <a:rPr lang="en-US" baseline="0"/>
                  <a:t> Groundwater Elevation Depth (ft msl)</a:t>
                </a:r>
                <a:endParaRPr lang="en-US"/>
              </a:p>
            </c:rich>
          </c:tx>
          <c:layout>
            <c:manualLayout>
              <c:xMode val="edge"/>
              <c:yMode val="edge"/>
              <c:x val="1.2149386192232299E-2"/>
              <c:y val="0.31527257863258895"/>
            </c:manualLayout>
          </c:layout>
          <c:overlay val="0"/>
        </c:title>
        <c:numFmt formatCode="0.0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37646168"/>
        <c:crosses val="autoZero"/>
        <c:crossBetween val="midCat"/>
        <c:majorUnit val="0.1"/>
        <c:minorUnit val="0.1"/>
      </c:valAx>
    </c:plotArea>
    <c:legend>
      <c:legendPos val="r"/>
      <c:legendEntry>
        <c:idx val="1"/>
        <c:delete val="1"/>
      </c:legendEntry>
      <c:legendEntry>
        <c:idx val="2"/>
        <c:delete val="1"/>
      </c:legendEntry>
      <c:layout>
        <c:manualLayout>
          <c:xMode val="edge"/>
          <c:yMode val="edge"/>
          <c:x val="0.88956761474268697"/>
          <c:y val="0.43704497745865434"/>
          <c:w val="0.10961294558524376"/>
          <c:h val="0.21754843352978537"/>
        </c:manualLayout>
      </c:layout>
      <c:overlay val="0"/>
    </c:legend>
    <c:plotVisOnly val="1"/>
    <c:dispBlanksAs val="gap"/>
    <c:showDLblsOverMax val="0"/>
    <c:extLst/>
  </c:chart>
  <c:spPr>
    <a:ln>
      <a:solidFill>
        <a:schemeClr val="tx1"/>
      </a:solidFill>
    </a:ln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2.jpeg"/><Relationship Id="rId18" Type="http://schemas.openxmlformats.org/officeDocument/2006/relationships/image" Target="../media/image17.jpeg"/><Relationship Id="rId26" Type="http://schemas.openxmlformats.org/officeDocument/2006/relationships/image" Target="../media/image25.jpeg"/><Relationship Id="rId39" Type="http://schemas.openxmlformats.org/officeDocument/2006/relationships/image" Target="../media/image38.jpeg"/><Relationship Id="rId21" Type="http://schemas.openxmlformats.org/officeDocument/2006/relationships/image" Target="../media/image20.jpeg"/><Relationship Id="rId34" Type="http://schemas.openxmlformats.org/officeDocument/2006/relationships/image" Target="../media/image33.jpeg"/><Relationship Id="rId42" Type="http://schemas.openxmlformats.org/officeDocument/2006/relationships/image" Target="../media/image41.jpeg"/><Relationship Id="rId47" Type="http://schemas.openxmlformats.org/officeDocument/2006/relationships/image" Target="../media/image46.jpeg"/><Relationship Id="rId50" Type="http://schemas.openxmlformats.org/officeDocument/2006/relationships/image" Target="../media/image49.jpeg"/><Relationship Id="rId55" Type="http://schemas.openxmlformats.org/officeDocument/2006/relationships/image" Target="../media/image54.jpeg"/><Relationship Id="rId63" Type="http://schemas.openxmlformats.org/officeDocument/2006/relationships/image" Target="../media/image62.jpeg"/><Relationship Id="rId68" Type="http://schemas.openxmlformats.org/officeDocument/2006/relationships/image" Target="../media/image67.jpeg"/><Relationship Id="rId76" Type="http://schemas.openxmlformats.org/officeDocument/2006/relationships/image" Target="../media/image75.jpeg"/><Relationship Id="rId7" Type="http://schemas.openxmlformats.org/officeDocument/2006/relationships/image" Target="../media/image7.jpeg"/><Relationship Id="rId71" Type="http://schemas.openxmlformats.org/officeDocument/2006/relationships/image" Target="../media/image70.jpeg"/><Relationship Id="rId2" Type="http://schemas.openxmlformats.org/officeDocument/2006/relationships/image" Target="../media/image2.jpeg"/><Relationship Id="rId16" Type="http://schemas.openxmlformats.org/officeDocument/2006/relationships/image" Target="../media/image15.jpeg"/><Relationship Id="rId29" Type="http://schemas.openxmlformats.org/officeDocument/2006/relationships/image" Target="../media/image28.jpeg"/><Relationship Id="rId11" Type="http://schemas.openxmlformats.org/officeDocument/2006/relationships/chart" Target="../charts/chart1.xml"/><Relationship Id="rId24" Type="http://schemas.openxmlformats.org/officeDocument/2006/relationships/image" Target="../media/image23.jpeg"/><Relationship Id="rId32" Type="http://schemas.openxmlformats.org/officeDocument/2006/relationships/image" Target="../media/image31.jpeg"/><Relationship Id="rId37" Type="http://schemas.openxmlformats.org/officeDocument/2006/relationships/image" Target="../media/image36.jpeg"/><Relationship Id="rId40" Type="http://schemas.openxmlformats.org/officeDocument/2006/relationships/image" Target="../media/image39.jpeg"/><Relationship Id="rId45" Type="http://schemas.openxmlformats.org/officeDocument/2006/relationships/image" Target="../media/image44.jpeg"/><Relationship Id="rId53" Type="http://schemas.openxmlformats.org/officeDocument/2006/relationships/image" Target="../media/image52.jpeg"/><Relationship Id="rId58" Type="http://schemas.openxmlformats.org/officeDocument/2006/relationships/image" Target="../media/image57.jpeg"/><Relationship Id="rId66" Type="http://schemas.openxmlformats.org/officeDocument/2006/relationships/image" Target="../media/image65.jpeg"/><Relationship Id="rId74" Type="http://schemas.openxmlformats.org/officeDocument/2006/relationships/image" Target="../media/image73.jpeg"/><Relationship Id="rId79" Type="http://schemas.openxmlformats.org/officeDocument/2006/relationships/image" Target="../media/image78.jpeg"/><Relationship Id="rId5" Type="http://schemas.openxmlformats.org/officeDocument/2006/relationships/image" Target="../media/image5.jpeg"/><Relationship Id="rId61" Type="http://schemas.openxmlformats.org/officeDocument/2006/relationships/image" Target="../media/image60.jpeg"/><Relationship Id="rId82" Type="http://schemas.openxmlformats.org/officeDocument/2006/relationships/image" Target="../media/image81.jpeg"/><Relationship Id="rId10" Type="http://schemas.openxmlformats.org/officeDocument/2006/relationships/image" Target="../media/image10.jpeg"/><Relationship Id="rId19" Type="http://schemas.openxmlformats.org/officeDocument/2006/relationships/image" Target="../media/image18.jpeg"/><Relationship Id="rId31" Type="http://schemas.openxmlformats.org/officeDocument/2006/relationships/image" Target="../media/image30.jpeg"/><Relationship Id="rId44" Type="http://schemas.openxmlformats.org/officeDocument/2006/relationships/image" Target="../media/image43.jpeg"/><Relationship Id="rId52" Type="http://schemas.openxmlformats.org/officeDocument/2006/relationships/image" Target="../media/image51.jpeg"/><Relationship Id="rId60" Type="http://schemas.openxmlformats.org/officeDocument/2006/relationships/image" Target="../media/image59.jpeg"/><Relationship Id="rId65" Type="http://schemas.openxmlformats.org/officeDocument/2006/relationships/image" Target="../media/image64.jpeg"/><Relationship Id="rId73" Type="http://schemas.openxmlformats.org/officeDocument/2006/relationships/image" Target="../media/image72.jpeg"/><Relationship Id="rId78" Type="http://schemas.openxmlformats.org/officeDocument/2006/relationships/image" Target="../media/image77.jpeg"/><Relationship Id="rId81" Type="http://schemas.openxmlformats.org/officeDocument/2006/relationships/image" Target="../media/image80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3.jpeg"/><Relationship Id="rId22" Type="http://schemas.openxmlformats.org/officeDocument/2006/relationships/image" Target="../media/image21.jpeg"/><Relationship Id="rId27" Type="http://schemas.openxmlformats.org/officeDocument/2006/relationships/image" Target="../media/image26.jpeg"/><Relationship Id="rId30" Type="http://schemas.openxmlformats.org/officeDocument/2006/relationships/image" Target="../media/image29.jpeg"/><Relationship Id="rId35" Type="http://schemas.openxmlformats.org/officeDocument/2006/relationships/image" Target="../media/image34.jpeg"/><Relationship Id="rId43" Type="http://schemas.openxmlformats.org/officeDocument/2006/relationships/image" Target="../media/image42.jpeg"/><Relationship Id="rId48" Type="http://schemas.openxmlformats.org/officeDocument/2006/relationships/image" Target="../media/image47.jpeg"/><Relationship Id="rId56" Type="http://schemas.openxmlformats.org/officeDocument/2006/relationships/image" Target="../media/image55.jpeg"/><Relationship Id="rId64" Type="http://schemas.openxmlformats.org/officeDocument/2006/relationships/image" Target="../media/image63.jpeg"/><Relationship Id="rId69" Type="http://schemas.openxmlformats.org/officeDocument/2006/relationships/image" Target="../media/image68.jpeg"/><Relationship Id="rId77" Type="http://schemas.openxmlformats.org/officeDocument/2006/relationships/image" Target="../media/image76.jpeg"/><Relationship Id="rId8" Type="http://schemas.openxmlformats.org/officeDocument/2006/relationships/image" Target="../media/image8.jpeg"/><Relationship Id="rId51" Type="http://schemas.openxmlformats.org/officeDocument/2006/relationships/image" Target="../media/image50.jpeg"/><Relationship Id="rId72" Type="http://schemas.openxmlformats.org/officeDocument/2006/relationships/image" Target="../media/image71.jpeg"/><Relationship Id="rId80" Type="http://schemas.openxmlformats.org/officeDocument/2006/relationships/image" Target="../media/image79.jpeg"/><Relationship Id="rId3" Type="http://schemas.openxmlformats.org/officeDocument/2006/relationships/image" Target="../media/image3.jpeg"/><Relationship Id="rId12" Type="http://schemas.openxmlformats.org/officeDocument/2006/relationships/image" Target="../media/image11.jpeg"/><Relationship Id="rId17" Type="http://schemas.openxmlformats.org/officeDocument/2006/relationships/image" Target="../media/image16.jpeg"/><Relationship Id="rId25" Type="http://schemas.openxmlformats.org/officeDocument/2006/relationships/image" Target="../media/image24.jpeg"/><Relationship Id="rId33" Type="http://schemas.openxmlformats.org/officeDocument/2006/relationships/image" Target="../media/image32.jpeg"/><Relationship Id="rId38" Type="http://schemas.openxmlformats.org/officeDocument/2006/relationships/image" Target="../media/image37.jpeg"/><Relationship Id="rId46" Type="http://schemas.openxmlformats.org/officeDocument/2006/relationships/image" Target="../media/image45.jpeg"/><Relationship Id="rId59" Type="http://schemas.openxmlformats.org/officeDocument/2006/relationships/image" Target="../media/image58.jpeg"/><Relationship Id="rId67" Type="http://schemas.openxmlformats.org/officeDocument/2006/relationships/image" Target="../media/image66.jpeg"/><Relationship Id="rId20" Type="http://schemas.openxmlformats.org/officeDocument/2006/relationships/image" Target="../media/image19.jpeg"/><Relationship Id="rId41" Type="http://schemas.openxmlformats.org/officeDocument/2006/relationships/image" Target="../media/image40.jpeg"/><Relationship Id="rId54" Type="http://schemas.openxmlformats.org/officeDocument/2006/relationships/image" Target="../media/image53.jpeg"/><Relationship Id="rId62" Type="http://schemas.openxmlformats.org/officeDocument/2006/relationships/image" Target="../media/image61.jpeg"/><Relationship Id="rId70" Type="http://schemas.openxmlformats.org/officeDocument/2006/relationships/image" Target="../media/image69.jpeg"/><Relationship Id="rId75" Type="http://schemas.openxmlformats.org/officeDocument/2006/relationships/image" Target="../media/image74.jpeg"/><Relationship Id="rId83" Type="http://schemas.openxmlformats.org/officeDocument/2006/relationships/image" Target="../media/image8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5" Type="http://schemas.openxmlformats.org/officeDocument/2006/relationships/image" Target="../media/image14.jpeg"/><Relationship Id="rId23" Type="http://schemas.openxmlformats.org/officeDocument/2006/relationships/image" Target="../media/image22.jpeg"/><Relationship Id="rId28" Type="http://schemas.openxmlformats.org/officeDocument/2006/relationships/image" Target="../media/image27.jpeg"/><Relationship Id="rId36" Type="http://schemas.openxmlformats.org/officeDocument/2006/relationships/image" Target="../media/image35.jpeg"/><Relationship Id="rId49" Type="http://schemas.openxmlformats.org/officeDocument/2006/relationships/image" Target="../media/image48.jpeg"/><Relationship Id="rId57" Type="http://schemas.openxmlformats.org/officeDocument/2006/relationships/image" Target="../media/image56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</xdr:colOff>
      <xdr:row>98</xdr:row>
      <xdr:rowOff>0</xdr:rowOff>
    </xdr:from>
    <xdr:to>
      <xdr:col>13</xdr:col>
      <xdr:colOff>1</xdr:colOff>
      <xdr:row>98</xdr:row>
      <xdr:rowOff>1226703</xdr:rowOff>
    </xdr:to>
    <xdr:pic>
      <xdr:nvPicPr>
        <xdr:cNvPr id="85" name="Picture 84">
          <a:extLst>
            <a:ext uri="{FF2B5EF4-FFF2-40B4-BE49-F238E27FC236}">
              <a16:creationId xmlns:a16="http://schemas.microsoft.com/office/drawing/2014/main" id="{9BA9786C-3B3C-F71D-36CF-BF15DC44E1A8}"/>
            </a:ext>
          </a:extLst>
        </xdr:cNvPr>
        <xdr:cNvPicPr preferRelativeResize="0">
          <a:picLocks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271" r="4932" b="6417"/>
        <a:stretch/>
      </xdr:blipFill>
      <xdr:spPr>
        <a:xfrm>
          <a:off x="12570115" y="110504432"/>
          <a:ext cx="2063750" cy="1226703"/>
        </a:xfrm>
        <a:prstGeom prst="rect">
          <a:avLst/>
        </a:prstGeom>
      </xdr:spPr>
    </xdr:pic>
    <xdr:clientData/>
  </xdr:twoCellAnchor>
  <xdr:twoCellAnchor>
    <xdr:from>
      <xdr:col>12</xdr:col>
      <xdr:colOff>7621</xdr:colOff>
      <xdr:row>9</xdr:row>
      <xdr:rowOff>7620</xdr:rowOff>
    </xdr:from>
    <xdr:to>
      <xdr:col>13</xdr:col>
      <xdr:colOff>0</xdr:colOff>
      <xdr:row>10</xdr:row>
      <xdr:rowOff>14301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FC843B6A-41E2-429F-8798-7353CF35EB2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31" t="16340" r="11371" b="17777"/>
        <a:stretch/>
      </xdr:blipFill>
      <xdr:spPr>
        <a:xfrm>
          <a:off x="7764781" y="1737360"/>
          <a:ext cx="1874519" cy="1302081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10</xdr:row>
      <xdr:rowOff>22860</xdr:rowOff>
    </xdr:from>
    <xdr:to>
      <xdr:col>13</xdr:col>
      <xdr:colOff>0</xdr:colOff>
      <xdr:row>11</xdr:row>
      <xdr:rowOff>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1C77BD4E-D4B9-4B38-839F-61BC9D439D7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6209"/>
        <a:stretch/>
      </xdr:blipFill>
      <xdr:spPr>
        <a:xfrm>
          <a:off x="4876800" y="1828800"/>
          <a:ext cx="1600200" cy="853440"/>
        </a:xfrm>
        <a:prstGeom prst="rect">
          <a:avLst/>
        </a:prstGeom>
      </xdr:spPr>
    </xdr:pic>
    <xdr:clientData/>
  </xdr:twoCellAnchor>
  <xdr:twoCellAnchor>
    <xdr:from>
      <xdr:col>12</xdr:col>
      <xdr:colOff>7620</xdr:colOff>
      <xdr:row>11</xdr:row>
      <xdr:rowOff>15240</xdr:rowOff>
    </xdr:from>
    <xdr:to>
      <xdr:col>13</xdr:col>
      <xdr:colOff>0</xdr:colOff>
      <xdr:row>12</xdr:row>
      <xdr:rowOff>0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871B4829-FB1D-4E7F-AE42-A98941538ED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803" t="21046" r="7647" b="11765"/>
        <a:stretch/>
      </xdr:blipFill>
      <xdr:spPr>
        <a:xfrm>
          <a:off x="4884420" y="3139440"/>
          <a:ext cx="1874520" cy="1104900"/>
        </a:xfrm>
        <a:prstGeom prst="rect">
          <a:avLst/>
        </a:prstGeom>
      </xdr:spPr>
    </xdr:pic>
    <xdr:clientData/>
  </xdr:twoCellAnchor>
  <xdr:twoCellAnchor>
    <xdr:from>
      <xdr:col>12</xdr:col>
      <xdr:colOff>7620</xdr:colOff>
      <xdr:row>12</xdr:row>
      <xdr:rowOff>7620</xdr:rowOff>
    </xdr:from>
    <xdr:to>
      <xdr:col>13</xdr:col>
      <xdr:colOff>0</xdr:colOff>
      <xdr:row>13</xdr:row>
      <xdr:rowOff>0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8FE54163-647A-44E3-8343-4ECC7B45FA8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608" t="8105" r="3726" b="19738"/>
        <a:stretch/>
      </xdr:blipFill>
      <xdr:spPr>
        <a:xfrm>
          <a:off x="4884420" y="4823460"/>
          <a:ext cx="1874520" cy="1287780"/>
        </a:xfrm>
        <a:prstGeom prst="rect">
          <a:avLst/>
        </a:prstGeom>
      </xdr:spPr>
    </xdr:pic>
    <xdr:clientData/>
  </xdr:twoCellAnchor>
  <xdr:twoCellAnchor>
    <xdr:from>
      <xdr:col>12</xdr:col>
      <xdr:colOff>7620</xdr:colOff>
      <xdr:row>13</xdr:row>
      <xdr:rowOff>9777</xdr:rowOff>
    </xdr:from>
    <xdr:to>
      <xdr:col>13</xdr:col>
      <xdr:colOff>4919</xdr:colOff>
      <xdr:row>14</xdr:row>
      <xdr:rowOff>0</xdr:rowOff>
    </xdr:to>
    <xdr:pic>
      <xdr:nvPicPr>
        <xdr:cNvPr id="14" name="Picture 13">
          <a:extLst>
            <a:ext uri="{FF2B5EF4-FFF2-40B4-BE49-F238E27FC236}">
              <a16:creationId xmlns:a16="http://schemas.microsoft.com/office/drawing/2014/main" id="{BACE2FA0-8B49-4FD0-AB55-C82EFE971FA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61" t="17516" r="6374" b="19477"/>
        <a:stretch/>
      </xdr:blipFill>
      <xdr:spPr>
        <a:xfrm>
          <a:off x="4884420" y="6121017"/>
          <a:ext cx="1879439" cy="1285623"/>
        </a:xfrm>
        <a:prstGeom prst="rect">
          <a:avLst/>
        </a:prstGeom>
      </xdr:spPr>
    </xdr:pic>
    <xdr:clientData/>
  </xdr:twoCellAnchor>
  <xdr:twoCellAnchor>
    <xdr:from>
      <xdr:col>12</xdr:col>
      <xdr:colOff>7620</xdr:colOff>
      <xdr:row>13</xdr:row>
      <xdr:rowOff>1282507</xdr:rowOff>
    </xdr:from>
    <xdr:to>
      <xdr:col>13</xdr:col>
      <xdr:colOff>0</xdr:colOff>
      <xdr:row>15</xdr:row>
      <xdr:rowOff>9525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AE9D9222-37A5-4BE2-A5D3-906A459F8B5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314" t="15686" r="2843" b="16209"/>
        <a:stretch/>
      </xdr:blipFill>
      <xdr:spPr>
        <a:xfrm>
          <a:off x="7551420" y="9921682"/>
          <a:ext cx="1821180" cy="1308293"/>
        </a:xfrm>
        <a:prstGeom prst="rect">
          <a:avLst/>
        </a:prstGeom>
      </xdr:spPr>
    </xdr:pic>
    <xdr:clientData/>
  </xdr:twoCellAnchor>
  <xdr:twoCellAnchor>
    <xdr:from>
      <xdr:col>12</xdr:col>
      <xdr:colOff>8659</xdr:colOff>
      <xdr:row>15</xdr:row>
      <xdr:rowOff>9525</xdr:rowOff>
    </xdr:from>
    <xdr:to>
      <xdr:col>13</xdr:col>
      <xdr:colOff>0</xdr:colOff>
      <xdr:row>16</xdr:row>
      <xdr:rowOff>9525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A004C64B-5B8B-43FD-9B71-7725E633310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4583" t="14542" r="3064" b="21569"/>
        <a:stretch/>
      </xdr:blipFill>
      <xdr:spPr>
        <a:xfrm>
          <a:off x="7550727" y="11231707"/>
          <a:ext cx="1818409" cy="1290204"/>
        </a:xfrm>
        <a:prstGeom prst="rect">
          <a:avLst/>
        </a:prstGeom>
      </xdr:spPr>
    </xdr:pic>
    <xdr:clientData/>
  </xdr:twoCellAnchor>
  <xdr:twoCellAnchor>
    <xdr:from>
      <xdr:col>12</xdr:col>
      <xdr:colOff>8658</xdr:colOff>
      <xdr:row>16</xdr:row>
      <xdr:rowOff>8659</xdr:rowOff>
    </xdr:from>
    <xdr:to>
      <xdr:col>13</xdr:col>
      <xdr:colOff>0</xdr:colOff>
      <xdr:row>17</xdr:row>
      <xdr:rowOff>0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858D2DD2-1EB0-4080-B351-514967373C1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6600" t="13665" r="5080" b="24872"/>
        <a:stretch/>
      </xdr:blipFill>
      <xdr:spPr>
        <a:xfrm>
          <a:off x="7550726" y="12521045"/>
          <a:ext cx="1818410" cy="943841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18</xdr:row>
      <xdr:rowOff>17317</xdr:rowOff>
    </xdr:from>
    <xdr:to>
      <xdr:col>13</xdr:col>
      <xdr:colOff>8430</xdr:colOff>
      <xdr:row>18</xdr:row>
      <xdr:rowOff>1281545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1E37FF13-8AD4-4ECA-BDDF-73212CE5E38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3099" t="6663" r="2635" b="24894"/>
        <a:stretch/>
      </xdr:blipFill>
      <xdr:spPr>
        <a:xfrm>
          <a:off x="8667750" y="14209567"/>
          <a:ext cx="1904771" cy="1264228"/>
        </a:xfrm>
        <a:prstGeom prst="rect">
          <a:avLst/>
        </a:prstGeom>
      </xdr:spPr>
    </xdr:pic>
    <xdr:clientData/>
  </xdr:twoCellAnchor>
  <xdr:twoCellAnchor>
    <xdr:from>
      <xdr:col>14</xdr:col>
      <xdr:colOff>168368</xdr:colOff>
      <xdr:row>1</xdr:row>
      <xdr:rowOff>184637</xdr:rowOff>
    </xdr:from>
    <xdr:to>
      <xdr:col>39</xdr:col>
      <xdr:colOff>425543</xdr:colOff>
      <xdr:row>11</xdr:row>
      <xdr:rowOff>846364</xdr:rowOff>
    </xdr:to>
    <xdr:graphicFrame macro="">
      <xdr:nvGraphicFramePr>
        <xdr:cNvPr id="12" name="Chart 11">
          <a:extLst>
            <a:ext uri="{FF2B5EF4-FFF2-40B4-BE49-F238E27FC236}">
              <a16:creationId xmlns:a16="http://schemas.microsoft.com/office/drawing/2014/main" id="{89389EA7-3EF4-43E6-A2AB-23870A445D3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12</xdr:col>
      <xdr:colOff>9525</xdr:colOff>
      <xdr:row>21</xdr:row>
      <xdr:rowOff>171449</xdr:rowOff>
    </xdr:from>
    <xdr:to>
      <xdr:col>13</xdr:col>
      <xdr:colOff>167</xdr:colOff>
      <xdr:row>23</xdr:row>
      <xdr:rowOff>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B15A325-04FB-4724-B8CC-40C55109DEB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2745" t="17974" r="7720" b="20677"/>
        <a:stretch/>
      </xdr:blipFill>
      <xdr:spPr>
        <a:xfrm>
          <a:off x="11832431" y="15578137"/>
          <a:ext cx="1919455" cy="1316832"/>
        </a:xfrm>
        <a:prstGeom prst="rect">
          <a:avLst/>
        </a:prstGeom>
      </xdr:spPr>
    </xdr:pic>
    <xdr:clientData/>
  </xdr:twoCellAnchor>
  <xdr:twoCellAnchor>
    <xdr:from>
      <xdr:col>12</xdr:col>
      <xdr:colOff>2</xdr:colOff>
      <xdr:row>24</xdr:row>
      <xdr:rowOff>0</xdr:rowOff>
    </xdr:from>
    <xdr:to>
      <xdr:col>13</xdr:col>
      <xdr:colOff>11907</xdr:colOff>
      <xdr:row>25</xdr:row>
      <xdr:rowOff>-1</xdr:rowOff>
    </xdr:to>
    <xdr:pic>
      <xdr:nvPicPr>
        <xdr:cNvPr id="13" name="Picture 12">
          <a:extLst>
            <a:ext uri="{FF2B5EF4-FFF2-40B4-BE49-F238E27FC236}">
              <a16:creationId xmlns:a16="http://schemas.microsoft.com/office/drawing/2014/main" id="{9BA4E1DB-1746-4E4F-B97D-E0CE41132BF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2212" t="17974" r="10692" b="23612"/>
        <a:stretch/>
      </xdr:blipFill>
      <xdr:spPr>
        <a:xfrm>
          <a:off x="11822908" y="17109281"/>
          <a:ext cx="1940718" cy="1297781"/>
        </a:xfrm>
        <a:prstGeom prst="rect">
          <a:avLst/>
        </a:prstGeom>
      </xdr:spPr>
    </xdr:pic>
    <xdr:clientData/>
  </xdr:twoCellAnchor>
  <xdr:twoCellAnchor>
    <xdr:from>
      <xdr:col>11</xdr:col>
      <xdr:colOff>1008184</xdr:colOff>
      <xdr:row>25</xdr:row>
      <xdr:rowOff>1</xdr:rowOff>
    </xdr:from>
    <xdr:to>
      <xdr:col>13</xdr:col>
      <xdr:colOff>8913</xdr:colOff>
      <xdr:row>25</xdr:row>
      <xdr:rowOff>1289538</xdr:rowOff>
    </xdr:to>
    <xdr:pic>
      <xdr:nvPicPr>
        <xdr:cNvPr id="15" name="Picture 14">
          <a:extLst>
            <a:ext uri="{FF2B5EF4-FFF2-40B4-BE49-F238E27FC236}">
              <a16:creationId xmlns:a16="http://schemas.microsoft.com/office/drawing/2014/main" id="{80F8720B-FDA1-408B-8719-BF7DEF6BCAB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7743" t="21854" r="10232" b="14420"/>
        <a:stretch/>
      </xdr:blipFill>
      <xdr:spPr>
        <a:xfrm>
          <a:off x="12953999" y="18076986"/>
          <a:ext cx="1972529" cy="1289537"/>
        </a:xfrm>
        <a:prstGeom prst="rect">
          <a:avLst/>
        </a:prstGeom>
      </xdr:spPr>
    </xdr:pic>
    <xdr:clientData/>
  </xdr:twoCellAnchor>
  <xdr:twoCellAnchor>
    <xdr:from>
      <xdr:col>12</xdr:col>
      <xdr:colOff>5862</xdr:colOff>
      <xdr:row>26</xdr:row>
      <xdr:rowOff>0</xdr:rowOff>
    </xdr:from>
    <xdr:to>
      <xdr:col>13</xdr:col>
      <xdr:colOff>2344</xdr:colOff>
      <xdr:row>27</xdr:row>
      <xdr:rowOff>9525</xdr:rowOff>
    </xdr:to>
    <xdr:pic>
      <xdr:nvPicPr>
        <xdr:cNvPr id="16" name="Picture 15">
          <a:extLst>
            <a:ext uri="{FF2B5EF4-FFF2-40B4-BE49-F238E27FC236}">
              <a16:creationId xmlns:a16="http://schemas.microsoft.com/office/drawing/2014/main" id="{4BD79C96-B1C9-444C-8571-61E667BCE85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5979" t="24347" r="1905" b="19657"/>
        <a:stretch/>
      </xdr:blipFill>
      <xdr:spPr>
        <a:xfrm>
          <a:off x="12959862" y="19372385"/>
          <a:ext cx="1960097" cy="1310786"/>
        </a:xfrm>
        <a:prstGeom prst="rect">
          <a:avLst/>
        </a:prstGeom>
      </xdr:spPr>
    </xdr:pic>
    <xdr:clientData/>
  </xdr:twoCellAnchor>
  <xdr:twoCellAnchor>
    <xdr:from>
      <xdr:col>12</xdr:col>
      <xdr:colOff>6404</xdr:colOff>
      <xdr:row>27</xdr:row>
      <xdr:rowOff>11430</xdr:rowOff>
    </xdr:from>
    <xdr:to>
      <xdr:col>13</xdr:col>
      <xdr:colOff>11805</xdr:colOff>
      <xdr:row>28</xdr:row>
      <xdr:rowOff>11906</xdr:rowOff>
    </xdr:to>
    <xdr:pic>
      <xdr:nvPicPr>
        <xdr:cNvPr id="17" name="Picture 16">
          <a:extLst>
            <a:ext uri="{FF2B5EF4-FFF2-40B4-BE49-F238E27FC236}">
              <a16:creationId xmlns:a16="http://schemas.microsoft.com/office/drawing/2014/main" id="{836F4CB1-24F0-4F0E-A32C-EDCAFC611C7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76" t="17647" r="4534" b="20099"/>
        <a:stretch/>
      </xdr:blipFill>
      <xdr:spPr>
        <a:xfrm>
          <a:off x="12948498" y="20728305"/>
          <a:ext cx="1981838" cy="1357789"/>
        </a:xfrm>
        <a:prstGeom prst="rect">
          <a:avLst/>
        </a:prstGeom>
      </xdr:spPr>
    </xdr:pic>
    <xdr:clientData/>
  </xdr:twoCellAnchor>
  <xdr:twoCellAnchor>
    <xdr:from>
      <xdr:col>12</xdr:col>
      <xdr:colOff>5862</xdr:colOff>
      <xdr:row>28</xdr:row>
      <xdr:rowOff>9525</xdr:rowOff>
    </xdr:from>
    <xdr:to>
      <xdr:col>13</xdr:col>
      <xdr:colOff>1732</xdr:colOff>
      <xdr:row>29</xdr:row>
      <xdr:rowOff>0</xdr:rowOff>
    </xdr:to>
    <xdr:pic>
      <xdr:nvPicPr>
        <xdr:cNvPr id="18" name="Picture 17">
          <a:extLst>
            <a:ext uri="{FF2B5EF4-FFF2-40B4-BE49-F238E27FC236}">
              <a16:creationId xmlns:a16="http://schemas.microsoft.com/office/drawing/2014/main" id="{2245A9E1-7202-4522-A999-8028BC39912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108" t="13219" r="1100" b="17721"/>
        <a:stretch/>
      </xdr:blipFill>
      <xdr:spPr>
        <a:xfrm>
          <a:off x="12959862" y="22031325"/>
          <a:ext cx="1959485" cy="1344490"/>
        </a:xfrm>
        <a:prstGeom prst="rect">
          <a:avLst/>
        </a:prstGeom>
      </xdr:spPr>
    </xdr:pic>
    <xdr:clientData/>
  </xdr:twoCellAnchor>
  <xdr:twoCellAnchor>
    <xdr:from>
      <xdr:col>12</xdr:col>
      <xdr:colOff>-1</xdr:colOff>
      <xdr:row>29</xdr:row>
      <xdr:rowOff>0</xdr:rowOff>
    </xdr:from>
    <xdr:to>
      <xdr:col>13</xdr:col>
      <xdr:colOff>10846</xdr:colOff>
      <xdr:row>30</xdr:row>
      <xdr:rowOff>8964</xdr:rowOff>
    </xdr:to>
    <xdr:pic>
      <xdr:nvPicPr>
        <xdr:cNvPr id="19" name="Picture 18">
          <a:extLst>
            <a:ext uri="{FF2B5EF4-FFF2-40B4-BE49-F238E27FC236}">
              <a16:creationId xmlns:a16="http://schemas.microsoft.com/office/drawing/2014/main" id="{9780EF1D-64D1-4DAD-BD3A-773A8AFAD67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7070" t="10150" r="3460" b="18801"/>
        <a:stretch/>
      </xdr:blipFill>
      <xdr:spPr>
        <a:xfrm>
          <a:off x="12936070" y="23415812"/>
          <a:ext cx="1992047" cy="1353670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29</xdr:row>
      <xdr:rowOff>1330043</xdr:rowOff>
    </xdr:from>
    <xdr:to>
      <xdr:col>12</xdr:col>
      <xdr:colOff>1963614</xdr:colOff>
      <xdr:row>31</xdr:row>
      <xdr:rowOff>1</xdr:rowOff>
    </xdr:to>
    <xdr:pic>
      <xdr:nvPicPr>
        <xdr:cNvPr id="20" name="Picture 19">
          <a:extLst>
            <a:ext uri="{FF2B5EF4-FFF2-40B4-BE49-F238E27FC236}">
              <a16:creationId xmlns:a16="http://schemas.microsoft.com/office/drawing/2014/main" id="{E5A3124C-A0E9-4EC1-8622-643195B37CA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6413" t="24160" r="3691" b="10189"/>
        <a:stretch/>
      </xdr:blipFill>
      <xdr:spPr>
        <a:xfrm>
          <a:off x="12954000" y="24705858"/>
          <a:ext cx="1963614" cy="1366266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31</xdr:row>
      <xdr:rowOff>0</xdr:rowOff>
    </xdr:from>
    <xdr:to>
      <xdr:col>13</xdr:col>
      <xdr:colOff>3729</xdr:colOff>
      <xdr:row>32</xdr:row>
      <xdr:rowOff>24482</xdr:rowOff>
    </xdr:to>
    <xdr:pic>
      <xdr:nvPicPr>
        <xdr:cNvPr id="21" name="Picture 20">
          <a:extLst>
            <a:ext uri="{FF2B5EF4-FFF2-40B4-BE49-F238E27FC236}">
              <a16:creationId xmlns:a16="http://schemas.microsoft.com/office/drawing/2014/main" id="{296D66E9-43D3-40F9-B248-62D74D0B520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2491" t="11341" r="2538" b="22701"/>
        <a:stretch/>
      </xdr:blipFill>
      <xdr:spPr>
        <a:xfrm>
          <a:off x="12954000" y="26072123"/>
          <a:ext cx="1967344" cy="1319882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32</xdr:row>
      <xdr:rowOff>10583</xdr:rowOff>
    </xdr:from>
    <xdr:to>
      <xdr:col>13</xdr:col>
      <xdr:colOff>10584</xdr:colOff>
      <xdr:row>33</xdr:row>
      <xdr:rowOff>12849</xdr:rowOff>
    </xdr:to>
    <xdr:pic>
      <xdr:nvPicPr>
        <xdr:cNvPr id="22" name="Picture 21">
          <a:extLst>
            <a:ext uri="{FF2B5EF4-FFF2-40B4-BE49-F238E27FC236}">
              <a16:creationId xmlns:a16="http://schemas.microsoft.com/office/drawing/2014/main" id="{E937BD71-8AB7-44B8-8E9A-A9B5AC13317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1514" t="17612" r="4684" b="17029"/>
        <a:stretch/>
      </xdr:blipFill>
      <xdr:spPr>
        <a:xfrm>
          <a:off x="12947073" y="27414874"/>
          <a:ext cx="1977929" cy="1297666"/>
        </a:xfrm>
        <a:prstGeom prst="rect">
          <a:avLst/>
        </a:prstGeom>
      </xdr:spPr>
    </xdr:pic>
    <xdr:clientData/>
  </xdr:twoCellAnchor>
  <xdr:twoCellAnchor>
    <xdr:from>
      <xdr:col>12</xdr:col>
      <xdr:colOff>10584</xdr:colOff>
      <xdr:row>32</xdr:row>
      <xdr:rowOff>1270001</xdr:rowOff>
    </xdr:from>
    <xdr:to>
      <xdr:col>13</xdr:col>
      <xdr:colOff>0</xdr:colOff>
      <xdr:row>34</xdr:row>
      <xdr:rowOff>0</xdr:rowOff>
    </xdr:to>
    <xdr:pic>
      <xdr:nvPicPr>
        <xdr:cNvPr id="23" name="Picture 22">
          <a:extLst>
            <a:ext uri="{FF2B5EF4-FFF2-40B4-BE49-F238E27FC236}">
              <a16:creationId xmlns:a16="http://schemas.microsoft.com/office/drawing/2014/main" id="{16B1BFC3-700E-4D2A-A798-F68673B2AE6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4127" t="11075" r="1143" b="20298"/>
        <a:stretch/>
      </xdr:blipFill>
      <xdr:spPr>
        <a:xfrm>
          <a:off x="12600902" y="28987751"/>
          <a:ext cx="1911734" cy="1327726"/>
        </a:xfrm>
        <a:prstGeom prst="rect">
          <a:avLst/>
        </a:prstGeom>
      </xdr:spPr>
    </xdr:pic>
    <xdr:clientData/>
  </xdr:twoCellAnchor>
  <xdr:twoCellAnchor>
    <xdr:from>
      <xdr:col>12</xdr:col>
      <xdr:colOff>11906</xdr:colOff>
      <xdr:row>33</xdr:row>
      <xdr:rowOff>1295399</xdr:rowOff>
    </xdr:from>
    <xdr:to>
      <xdr:col>13</xdr:col>
      <xdr:colOff>11243</xdr:colOff>
      <xdr:row>35</xdr:row>
      <xdr:rowOff>9524</xdr:rowOff>
    </xdr:to>
    <xdr:pic>
      <xdr:nvPicPr>
        <xdr:cNvPr id="24" name="Picture 23">
          <a:extLst>
            <a:ext uri="{FF2B5EF4-FFF2-40B4-BE49-F238E27FC236}">
              <a16:creationId xmlns:a16="http://schemas.microsoft.com/office/drawing/2014/main" id="{25A132CD-E047-4B96-87B8-A2BF1D30522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1465" t="23488" r="4412" b="18505"/>
        <a:stretch/>
      </xdr:blipFill>
      <xdr:spPr>
        <a:xfrm>
          <a:off x="12603956" y="30270449"/>
          <a:ext cx="1923387" cy="1304925"/>
        </a:xfrm>
        <a:prstGeom prst="rect">
          <a:avLst/>
        </a:prstGeom>
      </xdr:spPr>
    </xdr:pic>
    <xdr:clientData/>
  </xdr:twoCellAnchor>
  <xdr:twoCellAnchor>
    <xdr:from>
      <xdr:col>12</xdr:col>
      <xdr:colOff>7937</xdr:colOff>
      <xdr:row>35</xdr:row>
      <xdr:rowOff>1</xdr:rowOff>
    </xdr:from>
    <xdr:to>
      <xdr:col>12</xdr:col>
      <xdr:colOff>1967344</xdr:colOff>
      <xdr:row>36</xdr:row>
      <xdr:rowOff>1</xdr:rowOff>
    </xdr:to>
    <xdr:pic>
      <xdr:nvPicPr>
        <xdr:cNvPr id="27" name="Picture 26">
          <a:extLst>
            <a:ext uri="{FF2B5EF4-FFF2-40B4-BE49-F238E27FC236}">
              <a16:creationId xmlns:a16="http://schemas.microsoft.com/office/drawing/2014/main" id="{2869FEC6-10F2-47DE-A810-02126425D5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026" r="8026"/>
        <a:stretch/>
      </xdr:blipFill>
      <xdr:spPr>
        <a:xfrm>
          <a:off x="12955010" y="31290492"/>
          <a:ext cx="1959407" cy="1295400"/>
        </a:xfrm>
        <a:prstGeom prst="rect">
          <a:avLst/>
        </a:prstGeom>
      </xdr:spPr>
    </xdr:pic>
    <xdr:clientData/>
  </xdr:twoCellAnchor>
  <xdr:twoCellAnchor>
    <xdr:from>
      <xdr:col>12</xdr:col>
      <xdr:colOff>7938</xdr:colOff>
      <xdr:row>36</xdr:row>
      <xdr:rowOff>7938</xdr:rowOff>
    </xdr:from>
    <xdr:to>
      <xdr:col>13</xdr:col>
      <xdr:colOff>0</xdr:colOff>
      <xdr:row>37</xdr:row>
      <xdr:rowOff>1</xdr:rowOff>
    </xdr:to>
    <xdr:pic>
      <xdr:nvPicPr>
        <xdr:cNvPr id="25" name="Picture 24">
          <a:extLst>
            <a:ext uri="{FF2B5EF4-FFF2-40B4-BE49-F238E27FC236}">
              <a16:creationId xmlns:a16="http://schemas.microsoft.com/office/drawing/2014/main" id="{6433DAB1-AEC3-4962-B74D-7A6C9394601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3174" t="19335" r="7374" b="19117"/>
        <a:stretch/>
      </xdr:blipFill>
      <xdr:spPr>
        <a:xfrm>
          <a:off x="12596813" y="32853313"/>
          <a:ext cx="1912937" cy="1285876"/>
        </a:xfrm>
        <a:prstGeom prst="rect">
          <a:avLst/>
        </a:prstGeom>
      </xdr:spPr>
    </xdr:pic>
    <xdr:clientData/>
  </xdr:twoCellAnchor>
  <xdr:twoCellAnchor>
    <xdr:from>
      <xdr:col>12</xdr:col>
      <xdr:colOff>6350</xdr:colOff>
      <xdr:row>37</xdr:row>
      <xdr:rowOff>1</xdr:rowOff>
    </xdr:from>
    <xdr:to>
      <xdr:col>12</xdr:col>
      <xdr:colOff>1981199</xdr:colOff>
      <xdr:row>38</xdr:row>
      <xdr:rowOff>333</xdr:rowOff>
    </xdr:to>
    <xdr:pic>
      <xdr:nvPicPr>
        <xdr:cNvPr id="26" name="Picture 25">
          <a:extLst>
            <a:ext uri="{FF2B5EF4-FFF2-40B4-BE49-F238E27FC236}">
              <a16:creationId xmlns:a16="http://schemas.microsoft.com/office/drawing/2014/main" id="{0BC774D9-95C4-4FE1-B4FB-13E107297B1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23" t="18776" r="5437" b="16459"/>
        <a:stretch/>
      </xdr:blipFill>
      <xdr:spPr>
        <a:xfrm>
          <a:off x="12954000" y="33858201"/>
          <a:ext cx="1974849" cy="1302082"/>
        </a:xfrm>
        <a:prstGeom prst="rect">
          <a:avLst/>
        </a:prstGeom>
      </xdr:spPr>
    </xdr:pic>
    <xdr:clientData/>
  </xdr:twoCellAnchor>
  <xdr:twoCellAnchor>
    <xdr:from>
      <xdr:col>12</xdr:col>
      <xdr:colOff>6351</xdr:colOff>
      <xdr:row>37</xdr:row>
      <xdr:rowOff>1294482</xdr:rowOff>
    </xdr:from>
    <xdr:to>
      <xdr:col>12</xdr:col>
      <xdr:colOff>1978661</xdr:colOff>
      <xdr:row>39</xdr:row>
      <xdr:rowOff>6350</xdr:rowOff>
    </xdr:to>
    <xdr:pic>
      <xdr:nvPicPr>
        <xdr:cNvPr id="28" name="Picture 27">
          <a:extLst>
            <a:ext uri="{FF2B5EF4-FFF2-40B4-BE49-F238E27FC236}">
              <a16:creationId xmlns:a16="http://schemas.microsoft.com/office/drawing/2014/main" id="{5CE3AEC9-E0E5-412A-A71C-A412FD01EB0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1934" t="16602" r="4019" b="19084"/>
        <a:stretch/>
      </xdr:blipFill>
      <xdr:spPr>
        <a:xfrm>
          <a:off x="12954001" y="35152682"/>
          <a:ext cx="1972310" cy="1309018"/>
        </a:xfrm>
        <a:prstGeom prst="rect">
          <a:avLst/>
        </a:prstGeom>
      </xdr:spPr>
    </xdr:pic>
    <xdr:clientData/>
  </xdr:twoCellAnchor>
  <xdr:twoCellAnchor>
    <xdr:from>
      <xdr:col>12</xdr:col>
      <xdr:colOff>9525</xdr:colOff>
      <xdr:row>38</xdr:row>
      <xdr:rowOff>1289539</xdr:rowOff>
    </xdr:from>
    <xdr:to>
      <xdr:col>13</xdr:col>
      <xdr:colOff>0</xdr:colOff>
      <xdr:row>40</xdr:row>
      <xdr:rowOff>9525</xdr:rowOff>
    </xdr:to>
    <xdr:pic>
      <xdr:nvPicPr>
        <xdr:cNvPr id="29" name="Picture 28">
          <a:extLst>
            <a:ext uri="{FF2B5EF4-FFF2-40B4-BE49-F238E27FC236}">
              <a16:creationId xmlns:a16="http://schemas.microsoft.com/office/drawing/2014/main" id="{C9BEFC89-9C4F-4595-BBF7-7CF36B29A2E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4462" t="17974" r="3064" b="12255"/>
        <a:stretch/>
      </xdr:blipFill>
      <xdr:spPr>
        <a:xfrm>
          <a:off x="12963525" y="36435324"/>
          <a:ext cx="1954090" cy="1310786"/>
        </a:xfrm>
        <a:prstGeom prst="rect">
          <a:avLst/>
        </a:prstGeom>
      </xdr:spPr>
    </xdr:pic>
    <xdr:clientData/>
  </xdr:twoCellAnchor>
  <xdr:twoCellAnchor>
    <xdr:from>
      <xdr:col>12</xdr:col>
      <xdr:colOff>5714</xdr:colOff>
      <xdr:row>40</xdr:row>
      <xdr:rowOff>4502</xdr:rowOff>
    </xdr:from>
    <xdr:to>
      <xdr:col>13</xdr:col>
      <xdr:colOff>6926</xdr:colOff>
      <xdr:row>41</xdr:row>
      <xdr:rowOff>14027</xdr:rowOff>
    </xdr:to>
    <xdr:pic>
      <xdr:nvPicPr>
        <xdr:cNvPr id="30" name="Picture 29">
          <a:extLst>
            <a:ext uri="{FF2B5EF4-FFF2-40B4-BE49-F238E27FC236}">
              <a16:creationId xmlns:a16="http://schemas.microsoft.com/office/drawing/2014/main" id="{60FDD747-4061-4263-8C7A-734EABC1AAA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6837" t="14374" r="4582" b="15278"/>
        <a:stretch/>
      </xdr:blipFill>
      <xdr:spPr>
        <a:xfrm>
          <a:off x="12952787" y="37778920"/>
          <a:ext cx="1968557" cy="1304925"/>
        </a:xfrm>
        <a:prstGeom prst="rect">
          <a:avLst/>
        </a:prstGeom>
      </xdr:spPr>
    </xdr:pic>
    <xdr:clientData/>
  </xdr:twoCellAnchor>
  <xdr:twoCellAnchor>
    <xdr:from>
      <xdr:col>12</xdr:col>
      <xdr:colOff>4331</xdr:colOff>
      <xdr:row>41</xdr:row>
      <xdr:rowOff>6928</xdr:rowOff>
    </xdr:from>
    <xdr:to>
      <xdr:col>13</xdr:col>
      <xdr:colOff>0</xdr:colOff>
      <xdr:row>41</xdr:row>
      <xdr:rowOff>1285355</xdr:rowOff>
    </xdr:to>
    <xdr:pic>
      <xdr:nvPicPr>
        <xdr:cNvPr id="31" name="Picture 30">
          <a:extLst>
            <a:ext uri="{FF2B5EF4-FFF2-40B4-BE49-F238E27FC236}">
              <a16:creationId xmlns:a16="http://schemas.microsoft.com/office/drawing/2014/main" id="{7E511DAD-1BB4-4788-B8A7-8E5F91C79FF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807" t="11769" r="3702" b="15011"/>
        <a:stretch/>
      </xdr:blipFill>
      <xdr:spPr>
        <a:xfrm>
          <a:off x="12605040" y="39409255"/>
          <a:ext cx="1907596" cy="1278427"/>
        </a:xfrm>
        <a:prstGeom prst="rect">
          <a:avLst/>
        </a:prstGeom>
      </xdr:spPr>
    </xdr:pic>
    <xdr:clientData/>
  </xdr:twoCellAnchor>
  <xdr:twoCellAnchor>
    <xdr:from>
      <xdr:col>12</xdr:col>
      <xdr:colOff>6927</xdr:colOff>
      <xdr:row>41</xdr:row>
      <xdr:rowOff>1274618</xdr:rowOff>
    </xdr:from>
    <xdr:to>
      <xdr:col>13</xdr:col>
      <xdr:colOff>0</xdr:colOff>
      <xdr:row>43</xdr:row>
      <xdr:rowOff>0</xdr:rowOff>
    </xdr:to>
    <xdr:pic>
      <xdr:nvPicPr>
        <xdr:cNvPr id="32" name="Picture 31">
          <a:extLst>
            <a:ext uri="{FF2B5EF4-FFF2-40B4-BE49-F238E27FC236}">
              <a16:creationId xmlns:a16="http://schemas.microsoft.com/office/drawing/2014/main" id="{FE2BF8D4-FAE7-4AC6-B55B-42EA162AE08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6773" t="18657" r="7754" b="16340"/>
        <a:stretch/>
      </xdr:blipFill>
      <xdr:spPr>
        <a:xfrm>
          <a:off x="12954000" y="40344436"/>
          <a:ext cx="1960418" cy="1295400"/>
        </a:xfrm>
        <a:prstGeom prst="rect">
          <a:avLst/>
        </a:prstGeom>
      </xdr:spPr>
    </xdr:pic>
    <xdr:clientData/>
  </xdr:twoCellAnchor>
  <xdr:twoCellAnchor>
    <xdr:from>
      <xdr:col>12</xdr:col>
      <xdr:colOff>6926</xdr:colOff>
      <xdr:row>42</xdr:row>
      <xdr:rowOff>1281545</xdr:rowOff>
    </xdr:from>
    <xdr:to>
      <xdr:col>13</xdr:col>
      <xdr:colOff>5256</xdr:colOff>
      <xdr:row>44</xdr:row>
      <xdr:rowOff>0</xdr:rowOff>
    </xdr:to>
    <xdr:pic>
      <xdr:nvPicPr>
        <xdr:cNvPr id="33" name="Picture 32">
          <a:extLst>
            <a:ext uri="{FF2B5EF4-FFF2-40B4-BE49-F238E27FC236}">
              <a16:creationId xmlns:a16="http://schemas.microsoft.com/office/drawing/2014/main" id="{3C7E0EA4-2291-4F1E-8763-655B2711CEE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2144" t="5131" b="19323"/>
        <a:stretch/>
      </xdr:blipFill>
      <xdr:spPr>
        <a:xfrm>
          <a:off x="12953999" y="41632909"/>
          <a:ext cx="1965675" cy="1288473"/>
        </a:xfrm>
        <a:prstGeom prst="rect">
          <a:avLst/>
        </a:prstGeom>
      </xdr:spPr>
    </xdr:pic>
    <xdr:clientData/>
  </xdr:twoCellAnchor>
  <xdr:twoCellAnchor>
    <xdr:from>
      <xdr:col>12</xdr:col>
      <xdr:colOff>8964</xdr:colOff>
      <xdr:row>43</xdr:row>
      <xdr:rowOff>1260232</xdr:rowOff>
    </xdr:from>
    <xdr:to>
      <xdr:col>13</xdr:col>
      <xdr:colOff>5861</xdr:colOff>
      <xdr:row>45</xdr:row>
      <xdr:rowOff>0</xdr:rowOff>
    </xdr:to>
    <xdr:pic>
      <xdr:nvPicPr>
        <xdr:cNvPr id="34" name="Picture 33">
          <a:extLst>
            <a:ext uri="{FF2B5EF4-FFF2-40B4-BE49-F238E27FC236}">
              <a16:creationId xmlns:a16="http://schemas.microsoft.com/office/drawing/2014/main" id="{989C98DB-3AD8-4092-AA36-993290AE9ED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233" t="17397" r="2790" b="13524"/>
        <a:stretch/>
      </xdr:blipFill>
      <xdr:spPr>
        <a:xfrm>
          <a:off x="12958482" y="42901291"/>
          <a:ext cx="1964650" cy="1303674"/>
        </a:xfrm>
        <a:prstGeom prst="rect">
          <a:avLst/>
        </a:prstGeom>
      </xdr:spPr>
    </xdr:pic>
    <xdr:clientData/>
  </xdr:twoCellAnchor>
  <xdr:twoCellAnchor editAs="oneCell">
    <xdr:from>
      <xdr:col>12</xdr:col>
      <xdr:colOff>10159</xdr:colOff>
      <xdr:row>44</xdr:row>
      <xdr:rowOff>1270000</xdr:rowOff>
    </xdr:from>
    <xdr:to>
      <xdr:col>12</xdr:col>
      <xdr:colOff>1965622</xdr:colOff>
      <xdr:row>46</xdr:row>
      <xdr:rowOff>0</xdr:rowOff>
    </xdr:to>
    <xdr:pic>
      <xdr:nvPicPr>
        <xdr:cNvPr id="35" name="Picture 34">
          <a:extLst>
            <a:ext uri="{FF2B5EF4-FFF2-40B4-BE49-F238E27FC236}">
              <a16:creationId xmlns:a16="http://schemas.microsoft.com/office/drawing/2014/main" id="{DF673F65-B19F-419C-9BA6-A064FC67BEE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7301" t="19608" r="3333" b="12549"/>
        <a:stretch/>
      </xdr:blipFill>
      <xdr:spPr>
        <a:xfrm>
          <a:off x="12974319" y="44206160"/>
          <a:ext cx="1957157" cy="1290320"/>
        </a:xfrm>
        <a:prstGeom prst="rect">
          <a:avLst/>
        </a:prstGeom>
      </xdr:spPr>
    </xdr:pic>
    <xdr:clientData/>
  </xdr:twoCellAnchor>
  <xdr:twoCellAnchor>
    <xdr:from>
      <xdr:col>12</xdr:col>
      <xdr:colOff>5443</xdr:colOff>
      <xdr:row>46</xdr:row>
      <xdr:rowOff>2</xdr:rowOff>
    </xdr:from>
    <xdr:to>
      <xdr:col>13</xdr:col>
      <xdr:colOff>7122</xdr:colOff>
      <xdr:row>46</xdr:row>
      <xdr:rowOff>1268186</xdr:rowOff>
    </xdr:to>
    <xdr:pic>
      <xdr:nvPicPr>
        <xdr:cNvPr id="36" name="Picture 35">
          <a:extLst>
            <a:ext uri="{FF2B5EF4-FFF2-40B4-BE49-F238E27FC236}">
              <a16:creationId xmlns:a16="http://schemas.microsoft.com/office/drawing/2014/main" id="{815670C5-9D83-4306-8E59-39EE2381C9D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1482" t="18823" r="2059" b="15033"/>
        <a:stretch/>
      </xdr:blipFill>
      <xdr:spPr>
        <a:xfrm>
          <a:off x="12959443" y="45469631"/>
          <a:ext cx="1966550" cy="1268184"/>
        </a:xfrm>
        <a:prstGeom prst="rect">
          <a:avLst/>
        </a:prstGeom>
      </xdr:spPr>
    </xdr:pic>
    <xdr:clientData/>
  </xdr:twoCellAnchor>
  <xdr:twoCellAnchor>
    <xdr:from>
      <xdr:col>11</xdr:col>
      <xdr:colOff>1006443</xdr:colOff>
      <xdr:row>47</xdr:row>
      <xdr:rowOff>0</xdr:rowOff>
    </xdr:from>
    <xdr:to>
      <xdr:col>12</xdr:col>
      <xdr:colOff>1959429</xdr:colOff>
      <xdr:row>47</xdr:row>
      <xdr:rowOff>1268694</xdr:rowOff>
    </xdr:to>
    <xdr:pic>
      <xdr:nvPicPr>
        <xdr:cNvPr id="37" name="Picture 36">
          <a:extLst>
            <a:ext uri="{FF2B5EF4-FFF2-40B4-BE49-F238E27FC236}">
              <a16:creationId xmlns:a16="http://schemas.microsoft.com/office/drawing/2014/main" id="{2BA94996-883D-4189-B209-8204D32E081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2072" t="11651" r="8480" b="22977"/>
        <a:stretch/>
      </xdr:blipFill>
      <xdr:spPr>
        <a:xfrm>
          <a:off x="12953514" y="46743257"/>
          <a:ext cx="1959915" cy="1268694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48</xdr:row>
      <xdr:rowOff>10888</xdr:rowOff>
    </xdr:from>
    <xdr:to>
      <xdr:col>12</xdr:col>
      <xdr:colOff>1959429</xdr:colOff>
      <xdr:row>49</xdr:row>
      <xdr:rowOff>9526</xdr:rowOff>
    </xdr:to>
    <xdr:pic>
      <xdr:nvPicPr>
        <xdr:cNvPr id="38" name="Picture 37">
          <a:extLst>
            <a:ext uri="{FF2B5EF4-FFF2-40B4-BE49-F238E27FC236}">
              <a16:creationId xmlns:a16="http://schemas.microsoft.com/office/drawing/2014/main" id="{D4BE15C6-BD72-453D-AD35-F670F26BA3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2944475" y="48016888"/>
          <a:ext cx="1959429" cy="1274988"/>
        </a:xfrm>
        <a:prstGeom prst="rect">
          <a:avLst/>
        </a:prstGeom>
      </xdr:spPr>
    </xdr:pic>
    <xdr:clientData/>
  </xdr:twoCellAnchor>
  <xdr:twoCellAnchor>
    <xdr:from>
      <xdr:col>11</xdr:col>
      <xdr:colOff>1000125</xdr:colOff>
      <xdr:row>49</xdr:row>
      <xdr:rowOff>0</xdr:rowOff>
    </xdr:from>
    <xdr:to>
      <xdr:col>13</xdr:col>
      <xdr:colOff>0</xdr:colOff>
      <xdr:row>50</xdr:row>
      <xdr:rowOff>19050</xdr:rowOff>
    </xdr:to>
    <xdr:pic>
      <xdr:nvPicPr>
        <xdr:cNvPr id="39" name="Picture 38">
          <a:extLst>
            <a:ext uri="{FF2B5EF4-FFF2-40B4-BE49-F238E27FC236}">
              <a16:creationId xmlns:a16="http://schemas.microsoft.com/office/drawing/2014/main" id="{E8106215-D06F-4141-A545-FE6B0CC4B9A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6220" b="12326"/>
        <a:stretch/>
      </xdr:blipFill>
      <xdr:spPr>
        <a:xfrm>
          <a:off x="12934950" y="49282350"/>
          <a:ext cx="1971675" cy="1295400"/>
        </a:xfrm>
        <a:prstGeom prst="rect">
          <a:avLst/>
        </a:prstGeom>
      </xdr:spPr>
    </xdr:pic>
    <xdr:clientData/>
  </xdr:twoCellAnchor>
  <xdr:twoCellAnchor>
    <xdr:from>
      <xdr:col>11</xdr:col>
      <xdr:colOff>1000125</xdr:colOff>
      <xdr:row>50</xdr:row>
      <xdr:rowOff>0</xdr:rowOff>
    </xdr:from>
    <xdr:to>
      <xdr:col>13</xdr:col>
      <xdr:colOff>6927</xdr:colOff>
      <xdr:row>51</xdr:row>
      <xdr:rowOff>9525</xdr:rowOff>
    </xdr:to>
    <xdr:pic>
      <xdr:nvPicPr>
        <xdr:cNvPr id="40" name="Picture 39">
          <a:extLst>
            <a:ext uri="{FF2B5EF4-FFF2-40B4-BE49-F238E27FC236}">
              <a16:creationId xmlns:a16="http://schemas.microsoft.com/office/drawing/2014/main" id="{2F06643F-46F0-41A6-8400-A5EDB042017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3603" t="14053" r="857" b="15848"/>
        <a:stretch/>
      </xdr:blipFill>
      <xdr:spPr>
        <a:xfrm>
          <a:off x="12942743" y="50582945"/>
          <a:ext cx="1978602" cy="1291071"/>
        </a:xfrm>
        <a:prstGeom prst="rect">
          <a:avLst/>
        </a:prstGeom>
      </xdr:spPr>
    </xdr:pic>
    <xdr:clientData/>
  </xdr:twoCellAnchor>
  <xdr:twoCellAnchor>
    <xdr:from>
      <xdr:col>12</xdr:col>
      <xdr:colOff>1</xdr:colOff>
      <xdr:row>51</xdr:row>
      <xdr:rowOff>1</xdr:rowOff>
    </xdr:from>
    <xdr:to>
      <xdr:col>13</xdr:col>
      <xdr:colOff>10093</xdr:colOff>
      <xdr:row>52</xdr:row>
      <xdr:rowOff>0</xdr:rowOff>
    </xdr:to>
    <xdr:pic>
      <xdr:nvPicPr>
        <xdr:cNvPr id="41" name="Picture 40">
          <a:extLst>
            <a:ext uri="{FF2B5EF4-FFF2-40B4-BE49-F238E27FC236}">
              <a16:creationId xmlns:a16="http://schemas.microsoft.com/office/drawing/2014/main" id="{A8523C66-5735-4E62-AC1B-16A3B756870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030" t="10992" r="4412" b="21717"/>
        <a:stretch/>
      </xdr:blipFill>
      <xdr:spPr>
        <a:xfrm>
          <a:off x="12586608" y="52013305"/>
          <a:ext cx="1921896" cy="1279070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52</xdr:row>
      <xdr:rowOff>6803</xdr:rowOff>
    </xdr:from>
    <xdr:to>
      <xdr:col>13</xdr:col>
      <xdr:colOff>6692</xdr:colOff>
      <xdr:row>53</xdr:row>
      <xdr:rowOff>8658</xdr:rowOff>
    </xdr:to>
    <xdr:pic>
      <xdr:nvPicPr>
        <xdr:cNvPr id="42" name="Picture 41">
          <a:extLst>
            <a:ext uri="{FF2B5EF4-FFF2-40B4-BE49-F238E27FC236}">
              <a16:creationId xmlns:a16="http://schemas.microsoft.com/office/drawing/2014/main" id="{30F56162-2DA5-4CA0-8501-F430BBBF090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1168" t="13072" r="1850" b="21271"/>
        <a:stretch/>
      </xdr:blipFill>
      <xdr:spPr>
        <a:xfrm>
          <a:off x="12586607" y="53299178"/>
          <a:ext cx="1918496" cy="1267319"/>
        </a:xfrm>
        <a:prstGeom prst="rect">
          <a:avLst/>
        </a:prstGeom>
      </xdr:spPr>
    </xdr:pic>
    <xdr:clientData/>
  </xdr:twoCellAnchor>
  <xdr:twoCellAnchor>
    <xdr:from>
      <xdr:col>12</xdr:col>
      <xdr:colOff>1</xdr:colOff>
      <xdr:row>53</xdr:row>
      <xdr:rowOff>7620</xdr:rowOff>
    </xdr:from>
    <xdr:to>
      <xdr:col>13</xdr:col>
      <xdr:colOff>395</xdr:colOff>
      <xdr:row>54</xdr:row>
      <xdr:rowOff>7620</xdr:rowOff>
    </xdr:to>
    <xdr:pic>
      <xdr:nvPicPr>
        <xdr:cNvPr id="43" name="Picture 42">
          <a:extLst>
            <a:ext uri="{FF2B5EF4-FFF2-40B4-BE49-F238E27FC236}">
              <a16:creationId xmlns:a16="http://schemas.microsoft.com/office/drawing/2014/main" id="{205F3391-2859-4544-A39F-27AFCB29482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7550" t="16994" r="-1" b="12287"/>
        <a:stretch/>
      </xdr:blipFill>
      <xdr:spPr>
        <a:xfrm>
          <a:off x="12946381" y="54361080"/>
          <a:ext cx="1966354" cy="1264920"/>
        </a:xfrm>
        <a:prstGeom prst="rect">
          <a:avLst/>
        </a:prstGeom>
      </xdr:spPr>
    </xdr:pic>
    <xdr:clientData/>
  </xdr:twoCellAnchor>
  <xdr:twoCellAnchor editAs="oneCell">
    <xdr:from>
      <xdr:col>11</xdr:col>
      <xdr:colOff>973206</xdr:colOff>
      <xdr:row>54</xdr:row>
      <xdr:rowOff>1</xdr:rowOff>
    </xdr:from>
    <xdr:to>
      <xdr:col>13</xdr:col>
      <xdr:colOff>13804</xdr:colOff>
      <xdr:row>55</xdr:row>
      <xdr:rowOff>901</xdr:rowOff>
    </xdr:to>
    <xdr:pic>
      <xdr:nvPicPr>
        <xdr:cNvPr id="44" name="Picture 43">
          <a:extLst>
            <a:ext uri="{FF2B5EF4-FFF2-40B4-BE49-F238E27FC236}">
              <a16:creationId xmlns:a16="http://schemas.microsoft.com/office/drawing/2014/main" id="{10C61101-E3B4-4B62-9BE2-B61AFBF86C7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728" t="15096" r="7737" b="17389"/>
        <a:stretch/>
      </xdr:blipFill>
      <xdr:spPr>
        <a:xfrm>
          <a:off x="12582663" y="55949023"/>
          <a:ext cx="2077554" cy="1252758"/>
        </a:xfrm>
        <a:prstGeom prst="rect">
          <a:avLst/>
        </a:prstGeom>
      </xdr:spPr>
    </xdr:pic>
    <xdr:clientData/>
  </xdr:twoCellAnchor>
  <xdr:twoCellAnchor editAs="oneCell">
    <xdr:from>
      <xdr:col>11</xdr:col>
      <xdr:colOff>981073</xdr:colOff>
      <xdr:row>54</xdr:row>
      <xdr:rowOff>1247775</xdr:rowOff>
    </xdr:from>
    <xdr:to>
      <xdr:col>13</xdr:col>
      <xdr:colOff>20634</xdr:colOff>
      <xdr:row>56</xdr:row>
      <xdr:rowOff>5441</xdr:rowOff>
    </xdr:to>
    <xdr:pic>
      <xdr:nvPicPr>
        <xdr:cNvPr id="46" name="Picture 45">
          <a:extLst>
            <a:ext uri="{FF2B5EF4-FFF2-40B4-BE49-F238E27FC236}">
              <a16:creationId xmlns:a16="http://schemas.microsoft.com/office/drawing/2014/main" id="{1AD6FAEA-BEAC-4B07-BCBE-90DFC2909A5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3313" t="22485" r="3698" b="13609"/>
        <a:stretch/>
      </xdr:blipFill>
      <xdr:spPr>
        <a:xfrm flipH="1">
          <a:off x="12592048" y="57121425"/>
          <a:ext cx="2078036" cy="1266823"/>
        </a:xfrm>
        <a:prstGeom prst="rect">
          <a:avLst/>
        </a:prstGeom>
      </xdr:spPr>
    </xdr:pic>
    <xdr:clientData/>
  </xdr:twoCellAnchor>
  <xdr:twoCellAnchor editAs="oneCell">
    <xdr:from>
      <xdr:col>12</xdr:col>
      <xdr:colOff>13609</xdr:colOff>
      <xdr:row>55</xdr:row>
      <xdr:rowOff>1238251</xdr:rowOff>
    </xdr:from>
    <xdr:to>
      <xdr:col>13</xdr:col>
      <xdr:colOff>54428</xdr:colOff>
      <xdr:row>57</xdr:row>
      <xdr:rowOff>13607</xdr:rowOff>
    </xdr:to>
    <xdr:pic>
      <xdr:nvPicPr>
        <xdr:cNvPr id="48" name="Picture 47">
          <a:extLst>
            <a:ext uri="{FF2B5EF4-FFF2-40B4-BE49-F238E27FC236}">
              <a16:creationId xmlns:a16="http://schemas.microsoft.com/office/drawing/2014/main" id="{0E6382DA-944F-4BBC-86D2-541D360BDBF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8450" b="9594"/>
        <a:stretch/>
      </xdr:blipFill>
      <xdr:spPr>
        <a:xfrm>
          <a:off x="12600216" y="58347430"/>
          <a:ext cx="2095498" cy="1279070"/>
        </a:xfrm>
        <a:prstGeom prst="rect">
          <a:avLst/>
        </a:prstGeom>
      </xdr:spPr>
    </xdr:pic>
    <xdr:clientData/>
  </xdr:twoCellAnchor>
  <xdr:twoCellAnchor editAs="oneCell">
    <xdr:from>
      <xdr:col>11</xdr:col>
      <xdr:colOff>911679</xdr:colOff>
      <xdr:row>57</xdr:row>
      <xdr:rowOff>1197429</xdr:rowOff>
    </xdr:from>
    <xdr:to>
      <xdr:col>13</xdr:col>
      <xdr:colOff>14936</xdr:colOff>
      <xdr:row>59</xdr:row>
      <xdr:rowOff>13607</xdr:rowOff>
    </xdr:to>
    <xdr:pic>
      <xdr:nvPicPr>
        <xdr:cNvPr id="45" name="Picture 44">
          <a:extLst>
            <a:ext uri="{FF2B5EF4-FFF2-40B4-BE49-F238E27FC236}">
              <a16:creationId xmlns:a16="http://schemas.microsoft.com/office/drawing/2014/main" id="{3E0A9DEA-81F2-4474-A7B5-E9565B134E2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522" t="2433" r="3067" b="22921"/>
        <a:stretch/>
      </xdr:blipFill>
      <xdr:spPr>
        <a:xfrm>
          <a:off x="12518572" y="60810322"/>
          <a:ext cx="2137650" cy="1319892"/>
        </a:xfrm>
        <a:prstGeom prst="rect">
          <a:avLst/>
        </a:prstGeom>
      </xdr:spPr>
    </xdr:pic>
    <xdr:clientData/>
  </xdr:twoCellAnchor>
  <xdr:twoCellAnchor editAs="oneCell">
    <xdr:from>
      <xdr:col>11</xdr:col>
      <xdr:colOff>925283</xdr:colOff>
      <xdr:row>56</xdr:row>
      <xdr:rowOff>1203764</xdr:rowOff>
    </xdr:from>
    <xdr:to>
      <xdr:col>13</xdr:col>
      <xdr:colOff>68035</xdr:colOff>
      <xdr:row>58</xdr:row>
      <xdr:rowOff>27214</xdr:rowOff>
    </xdr:to>
    <xdr:pic>
      <xdr:nvPicPr>
        <xdr:cNvPr id="49" name="Picture 48">
          <a:extLst>
            <a:ext uri="{FF2B5EF4-FFF2-40B4-BE49-F238E27FC236}">
              <a16:creationId xmlns:a16="http://schemas.microsoft.com/office/drawing/2014/main" id="{BD1B40CB-30F1-40D7-BCDD-2F758EBDB84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993" t="10820" r="3871" b="15106"/>
        <a:stretch/>
      </xdr:blipFill>
      <xdr:spPr>
        <a:xfrm flipH="1">
          <a:off x="12532176" y="59564800"/>
          <a:ext cx="2177145" cy="1327164"/>
        </a:xfrm>
        <a:prstGeom prst="rect">
          <a:avLst/>
        </a:prstGeom>
      </xdr:spPr>
    </xdr:pic>
    <xdr:clientData/>
  </xdr:twoCellAnchor>
  <xdr:twoCellAnchor editAs="oneCell">
    <xdr:from>
      <xdr:col>12</xdr:col>
      <xdr:colOff>2</xdr:colOff>
      <xdr:row>61</xdr:row>
      <xdr:rowOff>1211035</xdr:rowOff>
    </xdr:from>
    <xdr:to>
      <xdr:col>13</xdr:col>
      <xdr:colOff>25066</xdr:colOff>
      <xdr:row>62</xdr:row>
      <xdr:rowOff>1211034</xdr:rowOff>
    </xdr:to>
    <xdr:pic>
      <xdr:nvPicPr>
        <xdr:cNvPr id="51" name="Picture 50">
          <a:extLst>
            <a:ext uri="{FF2B5EF4-FFF2-40B4-BE49-F238E27FC236}">
              <a16:creationId xmlns:a16="http://schemas.microsoft.com/office/drawing/2014/main" id="{9AEBE233-1002-421B-93DB-D219A58256E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652" t="14941" r="4588" b="16666"/>
        <a:stretch/>
      </xdr:blipFill>
      <xdr:spPr>
        <a:xfrm>
          <a:off x="12620627" y="65755443"/>
          <a:ext cx="2080459" cy="1253288"/>
        </a:xfrm>
        <a:prstGeom prst="rect">
          <a:avLst/>
        </a:prstGeom>
      </xdr:spPr>
    </xdr:pic>
    <xdr:clientData/>
  </xdr:twoCellAnchor>
  <xdr:twoCellAnchor editAs="oneCell">
    <xdr:from>
      <xdr:col>12</xdr:col>
      <xdr:colOff>13608</xdr:colOff>
      <xdr:row>61</xdr:row>
      <xdr:rowOff>54429</xdr:rowOff>
    </xdr:from>
    <xdr:to>
      <xdr:col>13</xdr:col>
      <xdr:colOff>25066</xdr:colOff>
      <xdr:row>62</xdr:row>
      <xdr:rowOff>0</xdr:rowOff>
    </xdr:to>
    <xdr:pic>
      <xdr:nvPicPr>
        <xdr:cNvPr id="53" name="Picture 52">
          <a:extLst>
            <a:ext uri="{FF2B5EF4-FFF2-40B4-BE49-F238E27FC236}">
              <a16:creationId xmlns:a16="http://schemas.microsoft.com/office/drawing/2014/main" id="{32100DBD-1102-4C1F-BFCA-CFD943AC759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2256" t="24510" r="20868" b="28338"/>
        <a:stretch/>
      </xdr:blipFill>
      <xdr:spPr>
        <a:xfrm>
          <a:off x="12634233" y="64598837"/>
          <a:ext cx="2066853" cy="119886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60</xdr:row>
      <xdr:rowOff>0</xdr:rowOff>
    </xdr:from>
    <xdr:to>
      <xdr:col>13</xdr:col>
      <xdr:colOff>50131</xdr:colOff>
      <xdr:row>61</xdr:row>
      <xdr:rowOff>86124</xdr:rowOff>
    </xdr:to>
    <xdr:pic>
      <xdr:nvPicPr>
        <xdr:cNvPr id="54" name="Picture 53">
          <a:extLst>
            <a:ext uri="{FF2B5EF4-FFF2-40B4-BE49-F238E27FC236}">
              <a16:creationId xmlns:a16="http://schemas.microsoft.com/office/drawing/2014/main" id="{5D4EC675-9F95-4BD0-A55D-426BC2AADE3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4739" t="30377" r="11355" b="23582"/>
        <a:stretch/>
      </xdr:blipFill>
      <xdr:spPr>
        <a:xfrm>
          <a:off x="12620625" y="63291118"/>
          <a:ext cx="2105526" cy="1339414"/>
        </a:xfrm>
        <a:prstGeom prst="rect">
          <a:avLst/>
        </a:prstGeom>
      </xdr:spPr>
    </xdr:pic>
    <xdr:clientData/>
  </xdr:twoCellAnchor>
  <xdr:twoCellAnchor editAs="oneCell">
    <xdr:from>
      <xdr:col>11</xdr:col>
      <xdr:colOff>839705</xdr:colOff>
      <xdr:row>63</xdr:row>
      <xdr:rowOff>1228224</xdr:rowOff>
    </xdr:from>
    <xdr:to>
      <xdr:col>13</xdr:col>
      <xdr:colOff>79153</xdr:colOff>
      <xdr:row>64</xdr:row>
      <xdr:rowOff>1240757</xdr:rowOff>
    </xdr:to>
    <xdr:pic>
      <xdr:nvPicPr>
        <xdr:cNvPr id="47" name="Picture 46">
          <a:extLst>
            <a:ext uri="{FF2B5EF4-FFF2-40B4-BE49-F238E27FC236}">
              <a16:creationId xmlns:a16="http://schemas.microsoft.com/office/drawing/2014/main" id="{6852758B-24D5-4495-B797-25FF455E536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8838" t="19995" r="14130" b="31845"/>
        <a:stretch/>
      </xdr:blipFill>
      <xdr:spPr>
        <a:xfrm>
          <a:off x="12482764" y="68279211"/>
          <a:ext cx="2272409" cy="1265822"/>
        </a:xfrm>
        <a:prstGeom prst="rect">
          <a:avLst/>
        </a:prstGeom>
      </xdr:spPr>
    </xdr:pic>
    <xdr:clientData/>
  </xdr:twoCellAnchor>
  <xdr:twoCellAnchor editAs="oneCell">
    <xdr:from>
      <xdr:col>11</xdr:col>
      <xdr:colOff>877302</xdr:colOff>
      <xdr:row>62</xdr:row>
      <xdr:rowOff>1240757</xdr:rowOff>
    </xdr:from>
    <xdr:to>
      <xdr:col>13</xdr:col>
      <xdr:colOff>129104</xdr:colOff>
      <xdr:row>63</xdr:row>
      <xdr:rowOff>1228223</xdr:rowOff>
    </xdr:to>
    <xdr:pic>
      <xdr:nvPicPr>
        <xdr:cNvPr id="52" name="Picture 51">
          <a:extLst>
            <a:ext uri="{FF2B5EF4-FFF2-40B4-BE49-F238E27FC236}">
              <a16:creationId xmlns:a16="http://schemas.microsoft.com/office/drawing/2014/main" id="{B9D7C774-BF65-4A6D-AD9F-3A733F6AF19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546" t="6665" b="27116"/>
        <a:stretch/>
      </xdr:blipFill>
      <xdr:spPr>
        <a:xfrm>
          <a:off x="12520361" y="67038454"/>
          <a:ext cx="2284763" cy="1240756"/>
        </a:xfrm>
        <a:prstGeom prst="rect">
          <a:avLst/>
        </a:prstGeom>
      </xdr:spPr>
    </xdr:pic>
    <xdr:clientData/>
  </xdr:twoCellAnchor>
  <xdr:twoCellAnchor editAs="oneCell">
    <xdr:from>
      <xdr:col>12</xdr:col>
      <xdr:colOff>24082</xdr:colOff>
      <xdr:row>65</xdr:row>
      <xdr:rowOff>1213970</xdr:rowOff>
    </xdr:from>
    <xdr:to>
      <xdr:col>13</xdr:col>
      <xdr:colOff>56031</xdr:colOff>
      <xdr:row>67</xdr:row>
      <xdr:rowOff>8109</xdr:rowOff>
    </xdr:to>
    <xdr:pic>
      <xdr:nvPicPr>
        <xdr:cNvPr id="50" name="Picture 49">
          <a:extLst>
            <a:ext uri="{FF2B5EF4-FFF2-40B4-BE49-F238E27FC236}">
              <a16:creationId xmlns:a16="http://schemas.microsoft.com/office/drawing/2014/main" id="{00122042-B0C6-4793-B897-C4AEE8B59A9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5231" t="7955" r="8924" b="34425"/>
        <a:stretch/>
      </xdr:blipFill>
      <xdr:spPr>
        <a:xfrm>
          <a:off x="12593347" y="70727794"/>
          <a:ext cx="2086360" cy="1315462"/>
        </a:xfrm>
        <a:prstGeom prst="rect">
          <a:avLst/>
        </a:prstGeom>
      </xdr:spPr>
    </xdr:pic>
    <xdr:clientData/>
  </xdr:twoCellAnchor>
  <xdr:twoCellAnchor editAs="oneCell">
    <xdr:from>
      <xdr:col>12</xdr:col>
      <xdr:colOff>10169</xdr:colOff>
      <xdr:row>67</xdr:row>
      <xdr:rowOff>11205</xdr:rowOff>
    </xdr:from>
    <xdr:to>
      <xdr:col>13</xdr:col>
      <xdr:colOff>64650</xdr:colOff>
      <xdr:row>68</xdr:row>
      <xdr:rowOff>0</xdr:rowOff>
    </xdr:to>
    <xdr:pic>
      <xdr:nvPicPr>
        <xdr:cNvPr id="55" name="Picture 54">
          <a:extLst>
            <a:ext uri="{FF2B5EF4-FFF2-40B4-BE49-F238E27FC236}">
              <a16:creationId xmlns:a16="http://schemas.microsoft.com/office/drawing/2014/main" id="{51267FF2-35B5-480F-9CB5-6A7A948F7D5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372" t="20570" r="1238" b="16955"/>
        <a:stretch/>
      </xdr:blipFill>
      <xdr:spPr>
        <a:xfrm>
          <a:off x="12605581" y="72322764"/>
          <a:ext cx="2116363" cy="1243854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65</xdr:row>
      <xdr:rowOff>0</xdr:rowOff>
    </xdr:from>
    <xdr:to>
      <xdr:col>13</xdr:col>
      <xdr:colOff>141941</xdr:colOff>
      <xdr:row>66</xdr:row>
      <xdr:rowOff>7738</xdr:rowOff>
    </xdr:to>
    <xdr:pic>
      <xdr:nvPicPr>
        <xdr:cNvPr id="56" name="Picture 55">
          <a:extLst>
            <a:ext uri="{FF2B5EF4-FFF2-40B4-BE49-F238E27FC236}">
              <a16:creationId xmlns:a16="http://schemas.microsoft.com/office/drawing/2014/main" id="{04260BC3-D739-48C9-8277-8013FA9D089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913" t="12175" r="5037" b="21184"/>
        <a:stretch/>
      </xdr:blipFill>
      <xdr:spPr>
        <a:xfrm>
          <a:off x="12595412" y="69779029"/>
          <a:ext cx="2203823" cy="1262797"/>
        </a:xfrm>
        <a:prstGeom prst="rect">
          <a:avLst/>
        </a:prstGeom>
      </xdr:spPr>
    </xdr:pic>
    <xdr:clientData/>
  </xdr:twoCellAnchor>
  <xdr:twoCellAnchor editAs="oneCell">
    <xdr:from>
      <xdr:col>11</xdr:col>
      <xdr:colOff>941294</xdr:colOff>
      <xdr:row>67</xdr:row>
      <xdr:rowOff>1243853</xdr:rowOff>
    </xdr:from>
    <xdr:to>
      <xdr:col>13</xdr:col>
      <xdr:colOff>76237</xdr:colOff>
      <xdr:row>68</xdr:row>
      <xdr:rowOff>1210235</xdr:rowOff>
    </xdr:to>
    <xdr:pic>
      <xdr:nvPicPr>
        <xdr:cNvPr id="57" name="Picture 56">
          <a:extLst>
            <a:ext uri="{FF2B5EF4-FFF2-40B4-BE49-F238E27FC236}">
              <a16:creationId xmlns:a16="http://schemas.microsoft.com/office/drawing/2014/main" id="{B15D5B6C-5AAB-49C5-B733-0DED69111D7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497" t="12495" b="18493"/>
        <a:stretch/>
      </xdr:blipFill>
      <xdr:spPr>
        <a:xfrm>
          <a:off x="12550588" y="73555412"/>
          <a:ext cx="2182943" cy="1221441"/>
        </a:xfrm>
        <a:prstGeom prst="rect">
          <a:avLst/>
        </a:prstGeom>
      </xdr:spPr>
    </xdr:pic>
    <xdr:clientData/>
  </xdr:twoCellAnchor>
  <xdr:twoCellAnchor editAs="oneCell">
    <xdr:from>
      <xdr:col>11</xdr:col>
      <xdr:colOff>974913</xdr:colOff>
      <xdr:row>68</xdr:row>
      <xdr:rowOff>1187823</xdr:rowOff>
    </xdr:from>
    <xdr:to>
      <xdr:col>13</xdr:col>
      <xdr:colOff>212912</xdr:colOff>
      <xdr:row>70</xdr:row>
      <xdr:rowOff>18175</xdr:rowOff>
    </xdr:to>
    <xdr:pic>
      <xdr:nvPicPr>
        <xdr:cNvPr id="58" name="Picture 57">
          <a:extLst>
            <a:ext uri="{FF2B5EF4-FFF2-40B4-BE49-F238E27FC236}">
              <a16:creationId xmlns:a16="http://schemas.microsoft.com/office/drawing/2014/main" id="{19411528-AF98-44C8-A85C-6E7040D21C2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920" t="13072" r="2682" b="21569"/>
        <a:stretch/>
      </xdr:blipFill>
      <xdr:spPr>
        <a:xfrm>
          <a:off x="12584207" y="74754441"/>
          <a:ext cx="2285999" cy="1329263"/>
        </a:xfrm>
        <a:prstGeom prst="rect">
          <a:avLst/>
        </a:prstGeom>
      </xdr:spPr>
    </xdr:pic>
    <xdr:clientData/>
  </xdr:twoCellAnchor>
  <xdr:twoCellAnchor editAs="oneCell">
    <xdr:from>
      <xdr:col>11</xdr:col>
      <xdr:colOff>952501</xdr:colOff>
      <xdr:row>69</xdr:row>
      <xdr:rowOff>1232646</xdr:rowOff>
    </xdr:from>
    <xdr:to>
      <xdr:col>13</xdr:col>
      <xdr:colOff>212912</xdr:colOff>
      <xdr:row>71</xdr:row>
      <xdr:rowOff>71452</xdr:rowOff>
    </xdr:to>
    <xdr:pic>
      <xdr:nvPicPr>
        <xdr:cNvPr id="59" name="Picture 58">
          <a:extLst>
            <a:ext uri="{FF2B5EF4-FFF2-40B4-BE49-F238E27FC236}">
              <a16:creationId xmlns:a16="http://schemas.microsoft.com/office/drawing/2014/main" id="{53F605C0-3507-47B8-83D9-B01147C4ED4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77" t="7882" r="3258" b="16570"/>
        <a:stretch/>
      </xdr:blipFill>
      <xdr:spPr>
        <a:xfrm>
          <a:off x="12561795" y="76043117"/>
          <a:ext cx="2308411" cy="1360129"/>
        </a:xfrm>
        <a:prstGeom prst="rect">
          <a:avLst/>
        </a:prstGeom>
      </xdr:spPr>
    </xdr:pic>
    <xdr:clientData/>
  </xdr:twoCellAnchor>
  <xdr:twoCellAnchor editAs="oneCell">
    <xdr:from>
      <xdr:col>12</xdr:col>
      <xdr:colOff>11205</xdr:colOff>
      <xdr:row>71</xdr:row>
      <xdr:rowOff>33507</xdr:rowOff>
    </xdr:from>
    <xdr:to>
      <xdr:col>13</xdr:col>
      <xdr:colOff>257735</xdr:colOff>
      <xdr:row>72</xdr:row>
      <xdr:rowOff>89647</xdr:rowOff>
    </xdr:to>
    <xdr:pic>
      <xdr:nvPicPr>
        <xdr:cNvPr id="60" name="Picture 59">
          <a:extLst>
            <a:ext uri="{FF2B5EF4-FFF2-40B4-BE49-F238E27FC236}">
              <a16:creationId xmlns:a16="http://schemas.microsoft.com/office/drawing/2014/main" id="{3E4D095B-E183-4BCB-AF8B-EA111A870EE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0721" b="12898"/>
        <a:stretch/>
      </xdr:blipFill>
      <xdr:spPr>
        <a:xfrm>
          <a:off x="12606617" y="77365301"/>
          <a:ext cx="2308412" cy="1322405"/>
        </a:xfrm>
        <a:prstGeom prst="rect">
          <a:avLst/>
        </a:prstGeom>
      </xdr:spPr>
    </xdr:pic>
    <xdr:clientData/>
  </xdr:twoCellAnchor>
  <xdr:twoCellAnchor editAs="oneCell">
    <xdr:from>
      <xdr:col>11</xdr:col>
      <xdr:colOff>880784</xdr:colOff>
      <xdr:row>73</xdr:row>
      <xdr:rowOff>22411</xdr:rowOff>
    </xdr:from>
    <xdr:to>
      <xdr:col>13</xdr:col>
      <xdr:colOff>73960</xdr:colOff>
      <xdr:row>74</xdr:row>
      <xdr:rowOff>11205</xdr:rowOff>
    </xdr:to>
    <xdr:pic>
      <xdr:nvPicPr>
        <xdr:cNvPr id="61" name="Picture 60">
          <a:extLst>
            <a:ext uri="{FF2B5EF4-FFF2-40B4-BE49-F238E27FC236}">
              <a16:creationId xmlns:a16="http://schemas.microsoft.com/office/drawing/2014/main" id="{2E9AE4E8-45A8-4277-9DD3-A3389678D90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5822" b="13924"/>
        <a:stretch/>
      </xdr:blipFill>
      <xdr:spPr>
        <a:xfrm>
          <a:off x="12490078" y="79864323"/>
          <a:ext cx="2241176" cy="1243853"/>
        </a:xfrm>
        <a:prstGeom prst="rect">
          <a:avLst/>
        </a:prstGeom>
      </xdr:spPr>
    </xdr:pic>
    <xdr:clientData/>
  </xdr:twoCellAnchor>
  <xdr:twoCellAnchor editAs="oneCell">
    <xdr:from>
      <xdr:col>11</xdr:col>
      <xdr:colOff>896470</xdr:colOff>
      <xdr:row>74</xdr:row>
      <xdr:rowOff>11205</xdr:rowOff>
    </xdr:from>
    <xdr:to>
      <xdr:col>13</xdr:col>
      <xdr:colOff>56030</xdr:colOff>
      <xdr:row>75</xdr:row>
      <xdr:rowOff>85091</xdr:rowOff>
    </xdr:to>
    <xdr:pic>
      <xdr:nvPicPr>
        <xdr:cNvPr id="64" name="Picture 63">
          <a:extLst>
            <a:ext uri="{FF2B5EF4-FFF2-40B4-BE49-F238E27FC236}">
              <a16:creationId xmlns:a16="http://schemas.microsoft.com/office/drawing/2014/main" id="{001ABE25-18D0-4F4A-9C55-422D4CB8F07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7878" t="21146" r="8737" b="19454"/>
        <a:stretch/>
      </xdr:blipFill>
      <xdr:spPr>
        <a:xfrm>
          <a:off x="12505764" y="81108176"/>
          <a:ext cx="2207560" cy="1340150"/>
        </a:xfrm>
        <a:prstGeom prst="rect">
          <a:avLst/>
        </a:prstGeom>
      </xdr:spPr>
    </xdr:pic>
    <xdr:clientData/>
  </xdr:twoCellAnchor>
  <xdr:twoCellAnchor editAs="oneCell">
    <xdr:from>
      <xdr:col>11</xdr:col>
      <xdr:colOff>896471</xdr:colOff>
      <xdr:row>75</xdr:row>
      <xdr:rowOff>44823</xdr:rowOff>
    </xdr:from>
    <xdr:to>
      <xdr:col>13</xdr:col>
      <xdr:colOff>106844</xdr:colOff>
      <xdr:row>76</xdr:row>
      <xdr:rowOff>22411</xdr:rowOff>
    </xdr:to>
    <xdr:pic>
      <xdr:nvPicPr>
        <xdr:cNvPr id="62" name="Picture 61">
          <a:extLst>
            <a:ext uri="{FF2B5EF4-FFF2-40B4-BE49-F238E27FC236}">
              <a16:creationId xmlns:a16="http://schemas.microsoft.com/office/drawing/2014/main" id="{DFE5FA4D-F52A-4CFB-8974-BDFCD19377E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758" t="9683" r="7006" b="24901"/>
        <a:stretch/>
      </xdr:blipFill>
      <xdr:spPr>
        <a:xfrm>
          <a:off x="12505765" y="82408058"/>
          <a:ext cx="2258373" cy="1221441"/>
        </a:xfrm>
        <a:prstGeom prst="rect">
          <a:avLst/>
        </a:prstGeom>
      </xdr:spPr>
    </xdr:pic>
    <xdr:clientData/>
  </xdr:twoCellAnchor>
  <xdr:twoCellAnchor editAs="oneCell">
    <xdr:from>
      <xdr:col>11</xdr:col>
      <xdr:colOff>874058</xdr:colOff>
      <xdr:row>75</xdr:row>
      <xdr:rowOff>1214876</xdr:rowOff>
    </xdr:from>
    <xdr:to>
      <xdr:col>13</xdr:col>
      <xdr:colOff>172771</xdr:colOff>
      <xdr:row>77</xdr:row>
      <xdr:rowOff>44823</xdr:rowOff>
    </xdr:to>
    <xdr:pic>
      <xdr:nvPicPr>
        <xdr:cNvPr id="66" name="Picture 65">
          <a:extLst>
            <a:ext uri="{FF2B5EF4-FFF2-40B4-BE49-F238E27FC236}">
              <a16:creationId xmlns:a16="http://schemas.microsoft.com/office/drawing/2014/main" id="{D2069CEE-484B-4875-BDBF-2F479A9F966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209" t="11919" r="3691" b="21376"/>
        <a:stretch/>
      </xdr:blipFill>
      <xdr:spPr>
        <a:xfrm>
          <a:off x="12483352" y="83578111"/>
          <a:ext cx="2346713" cy="1317653"/>
        </a:xfrm>
        <a:prstGeom prst="rect">
          <a:avLst/>
        </a:prstGeom>
      </xdr:spPr>
    </xdr:pic>
    <xdr:clientData/>
  </xdr:twoCellAnchor>
  <xdr:twoCellAnchor editAs="oneCell">
    <xdr:from>
      <xdr:col>11</xdr:col>
      <xdr:colOff>851649</xdr:colOff>
      <xdr:row>76</xdr:row>
      <xdr:rowOff>1210235</xdr:rowOff>
    </xdr:from>
    <xdr:to>
      <xdr:col>13</xdr:col>
      <xdr:colOff>190501</xdr:colOff>
      <xdr:row>78</xdr:row>
      <xdr:rowOff>35276</xdr:rowOff>
    </xdr:to>
    <xdr:pic>
      <xdr:nvPicPr>
        <xdr:cNvPr id="63" name="Picture 62">
          <a:extLst>
            <a:ext uri="{FF2B5EF4-FFF2-40B4-BE49-F238E27FC236}">
              <a16:creationId xmlns:a16="http://schemas.microsoft.com/office/drawing/2014/main" id="{D0A6AB90-5E6F-4532-98CF-4512BAA9002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362" t="15571" r="7872" b="21953"/>
        <a:stretch/>
      </xdr:blipFill>
      <xdr:spPr>
        <a:xfrm>
          <a:off x="12460943" y="84817323"/>
          <a:ext cx="2386852" cy="1335159"/>
        </a:xfrm>
        <a:prstGeom prst="rect">
          <a:avLst/>
        </a:prstGeom>
      </xdr:spPr>
    </xdr:pic>
    <xdr:clientData/>
  </xdr:twoCellAnchor>
  <xdr:twoCellAnchor editAs="oneCell">
    <xdr:from>
      <xdr:col>11</xdr:col>
      <xdr:colOff>818028</xdr:colOff>
      <xdr:row>78</xdr:row>
      <xdr:rowOff>0</xdr:rowOff>
    </xdr:from>
    <xdr:to>
      <xdr:col>13</xdr:col>
      <xdr:colOff>241134</xdr:colOff>
      <xdr:row>79</xdr:row>
      <xdr:rowOff>33617</xdr:rowOff>
    </xdr:to>
    <xdr:pic>
      <xdr:nvPicPr>
        <xdr:cNvPr id="65" name="Picture 64">
          <a:extLst>
            <a:ext uri="{FF2B5EF4-FFF2-40B4-BE49-F238E27FC236}">
              <a16:creationId xmlns:a16="http://schemas.microsoft.com/office/drawing/2014/main" id="{9624AF93-FFC6-4BA9-A68A-59992F90ACA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3984" t="20761" r="5710" b="22914"/>
        <a:stretch/>
      </xdr:blipFill>
      <xdr:spPr>
        <a:xfrm>
          <a:off x="12427322" y="86117206"/>
          <a:ext cx="2471106" cy="1299882"/>
        </a:xfrm>
        <a:prstGeom prst="rect">
          <a:avLst/>
        </a:prstGeom>
      </xdr:spPr>
    </xdr:pic>
    <xdr:clientData/>
  </xdr:twoCellAnchor>
  <xdr:twoCellAnchor editAs="oneCell">
    <xdr:from>
      <xdr:col>11</xdr:col>
      <xdr:colOff>795618</xdr:colOff>
      <xdr:row>78</xdr:row>
      <xdr:rowOff>1255057</xdr:rowOff>
    </xdr:from>
    <xdr:to>
      <xdr:col>13</xdr:col>
      <xdr:colOff>246530</xdr:colOff>
      <xdr:row>80</xdr:row>
      <xdr:rowOff>173244</xdr:rowOff>
    </xdr:to>
    <xdr:pic>
      <xdr:nvPicPr>
        <xdr:cNvPr id="67" name="Picture 66">
          <a:extLst>
            <a:ext uri="{FF2B5EF4-FFF2-40B4-BE49-F238E27FC236}">
              <a16:creationId xmlns:a16="http://schemas.microsoft.com/office/drawing/2014/main" id="{E8DFA25E-DD4B-4E4C-B1DF-F06A631B3EF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33" t="10572" r="-433" b="15608"/>
        <a:stretch/>
      </xdr:blipFill>
      <xdr:spPr>
        <a:xfrm>
          <a:off x="12404912" y="87372263"/>
          <a:ext cx="2498912" cy="1383481"/>
        </a:xfrm>
        <a:prstGeom prst="rect">
          <a:avLst/>
        </a:prstGeom>
      </xdr:spPr>
    </xdr:pic>
    <xdr:clientData/>
  </xdr:twoCellAnchor>
  <xdr:twoCellAnchor editAs="oneCell">
    <xdr:from>
      <xdr:col>11</xdr:col>
      <xdr:colOff>795618</xdr:colOff>
      <xdr:row>79</xdr:row>
      <xdr:rowOff>1109382</xdr:rowOff>
    </xdr:from>
    <xdr:to>
      <xdr:col>13</xdr:col>
      <xdr:colOff>268941</xdr:colOff>
      <xdr:row>81</xdr:row>
      <xdr:rowOff>109619</xdr:rowOff>
    </xdr:to>
    <xdr:pic>
      <xdr:nvPicPr>
        <xdr:cNvPr id="68" name="Picture 67">
          <a:extLst>
            <a:ext uri="{FF2B5EF4-FFF2-40B4-BE49-F238E27FC236}">
              <a16:creationId xmlns:a16="http://schemas.microsoft.com/office/drawing/2014/main" id="{212A2296-3E3A-4CEC-8909-5A56816DBBF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920" t="16340" r="4988" b="16955"/>
        <a:stretch/>
      </xdr:blipFill>
      <xdr:spPr>
        <a:xfrm>
          <a:off x="12404912" y="88492853"/>
          <a:ext cx="2521323" cy="1431913"/>
        </a:xfrm>
        <a:prstGeom prst="rect">
          <a:avLst/>
        </a:prstGeom>
      </xdr:spPr>
    </xdr:pic>
    <xdr:clientData/>
  </xdr:twoCellAnchor>
  <xdr:twoCellAnchor editAs="oneCell">
    <xdr:from>
      <xdr:col>11</xdr:col>
      <xdr:colOff>795616</xdr:colOff>
      <xdr:row>80</xdr:row>
      <xdr:rowOff>1221442</xdr:rowOff>
    </xdr:from>
    <xdr:to>
      <xdr:col>13</xdr:col>
      <xdr:colOff>280147</xdr:colOff>
      <xdr:row>81</xdr:row>
      <xdr:rowOff>1221441</xdr:rowOff>
    </xdr:to>
    <xdr:pic>
      <xdr:nvPicPr>
        <xdr:cNvPr id="71" name="Picture 70">
          <a:extLst>
            <a:ext uri="{FF2B5EF4-FFF2-40B4-BE49-F238E27FC236}">
              <a16:creationId xmlns:a16="http://schemas.microsoft.com/office/drawing/2014/main" id="{873E04CF-ACD0-4369-8E95-53B864F6C05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8743" t="18263" r="5854" b="25221"/>
        <a:stretch/>
      </xdr:blipFill>
      <xdr:spPr>
        <a:xfrm>
          <a:off x="12404910" y="89803942"/>
          <a:ext cx="2532531" cy="1232646"/>
        </a:xfrm>
        <a:prstGeom prst="rect">
          <a:avLst/>
        </a:prstGeom>
      </xdr:spPr>
    </xdr:pic>
    <xdr:clientData/>
  </xdr:twoCellAnchor>
  <xdr:twoCellAnchor editAs="oneCell">
    <xdr:from>
      <xdr:col>11</xdr:col>
      <xdr:colOff>784412</xdr:colOff>
      <xdr:row>81</xdr:row>
      <xdr:rowOff>1210235</xdr:rowOff>
    </xdr:from>
    <xdr:to>
      <xdr:col>13</xdr:col>
      <xdr:colOff>280148</xdr:colOff>
      <xdr:row>83</xdr:row>
      <xdr:rowOff>33618</xdr:rowOff>
    </xdr:to>
    <xdr:pic>
      <xdr:nvPicPr>
        <xdr:cNvPr id="69" name="Picture 68">
          <a:extLst>
            <a:ext uri="{FF2B5EF4-FFF2-40B4-BE49-F238E27FC236}">
              <a16:creationId xmlns:a16="http://schemas.microsoft.com/office/drawing/2014/main" id="{7C34402C-3641-E151-4224-964965271DE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506" t="11150" r="2249" b="19454"/>
        <a:stretch/>
      </xdr:blipFill>
      <xdr:spPr>
        <a:xfrm>
          <a:off x="12393706" y="91025382"/>
          <a:ext cx="2543736" cy="1288677"/>
        </a:xfrm>
        <a:prstGeom prst="rect">
          <a:avLst/>
        </a:prstGeom>
      </xdr:spPr>
    </xdr:pic>
    <xdr:clientData/>
  </xdr:twoCellAnchor>
  <xdr:twoCellAnchor editAs="oneCell">
    <xdr:from>
      <xdr:col>11</xdr:col>
      <xdr:colOff>784412</xdr:colOff>
      <xdr:row>82</xdr:row>
      <xdr:rowOff>1221442</xdr:rowOff>
    </xdr:from>
    <xdr:to>
      <xdr:col>13</xdr:col>
      <xdr:colOff>100854</xdr:colOff>
      <xdr:row>84</xdr:row>
      <xdr:rowOff>7038</xdr:rowOff>
    </xdr:to>
    <xdr:pic>
      <xdr:nvPicPr>
        <xdr:cNvPr id="72" name="Picture 71">
          <a:extLst>
            <a:ext uri="{FF2B5EF4-FFF2-40B4-BE49-F238E27FC236}">
              <a16:creationId xmlns:a16="http://schemas.microsoft.com/office/drawing/2014/main" id="{D00E0117-007C-D11A-9552-C4AD18C8366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469" t="13018" r="3691" b="20513"/>
        <a:stretch/>
      </xdr:blipFill>
      <xdr:spPr>
        <a:xfrm>
          <a:off x="12393706" y="92269236"/>
          <a:ext cx="2364442" cy="1250890"/>
        </a:xfrm>
        <a:prstGeom prst="rect">
          <a:avLst/>
        </a:prstGeom>
      </xdr:spPr>
    </xdr:pic>
    <xdr:clientData/>
  </xdr:twoCellAnchor>
  <xdr:twoCellAnchor editAs="oneCell">
    <xdr:from>
      <xdr:col>11</xdr:col>
      <xdr:colOff>833437</xdr:colOff>
      <xdr:row>84</xdr:row>
      <xdr:rowOff>23813</xdr:rowOff>
    </xdr:from>
    <xdr:to>
      <xdr:col>13</xdr:col>
      <xdr:colOff>11907</xdr:colOff>
      <xdr:row>85</xdr:row>
      <xdr:rowOff>32882</xdr:rowOff>
    </xdr:to>
    <xdr:pic>
      <xdr:nvPicPr>
        <xdr:cNvPr id="70" name="Picture 69">
          <a:extLst>
            <a:ext uri="{FF2B5EF4-FFF2-40B4-BE49-F238E27FC236}">
              <a16:creationId xmlns:a16="http://schemas.microsoft.com/office/drawing/2014/main" id="{C44025D0-9F4D-C1FE-38FC-922653FB338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924" t="15866" r="5978" b="17583"/>
        <a:stretch/>
      </xdr:blipFill>
      <xdr:spPr>
        <a:xfrm>
          <a:off x="12453937" y="93464063"/>
          <a:ext cx="2214564" cy="1235413"/>
        </a:xfrm>
        <a:prstGeom prst="rect">
          <a:avLst/>
        </a:prstGeom>
      </xdr:spPr>
    </xdr:pic>
    <xdr:clientData/>
  </xdr:twoCellAnchor>
  <xdr:twoCellAnchor editAs="oneCell">
    <xdr:from>
      <xdr:col>11</xdr:col>
      <xdr:colOff>967267</xdr:colOff>
      <xdr:row>85</xdr:row>
      <xdr:rowOff>12553</xdr:rowOff>
    </xdr:from>
    <xdr:to>
      <xdr:col>13</xdr:col>
      <xdr:colOff>247355</xdr:colOff>
      <xdr:row>86</xdr:row>
      <xdr:rowOff>26368</xdr:rowOff>
    </xdr:to>
    <xdr:pic>
      <xdr:nvPicPr>
        <xdr:cNvPr id="73" name="Picture 72">
          <a:extLst>
            <a:ext uri="{FF2B5EF4-FFF2-40B4-BE49-F238E27FC236}">
              <a16:creationId xmlns:a16="http://schemas.microsoft.com/office/drawing/2014/main" id="{0DECEFAA-0A6F-6345-3CD5-088316AB11D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693" t="17100" r="2530" b="19631"/>
        <a:stretch/>
      </xdr:blipFill>
      <xdr:spPr>
        <a:xfrm>
          <a:off x="12587767" y="94786303"/>
          <a:ext cx="2328088" cy="1236190"/>
        </a:xfrm>
        <a:prstGeom prst="rect">
          <a:avLst/>
        </a:prstGeom>
      </xdr:spPr>
    </xdr:pic>
    <xdr:clientData/>
  </xdr:twoCellAnchor>
  <xdr:twoCellAnchor editAs="oneCell">
    <xdr:from>
      <xdr:col>12</xdr:col>
      <xdr:colOff>23811</xdr:colOff>
      <xdr:row>86</xdr:row>
      <xdr:rowOff>59531</xdr:rowOff>
    </xdr:from>
    <xdr:to>
      <xdr:col>13</xdr:col>
      <xdr:colOff>95250</xdr:colOff>
      <xdr:row>87</xdr:row>
      <xdr:rowOff>18530</xdr:rowOff>
    </xdr:to>
    <xdr:pic>
      <xdr:nvPicPr>
        <xdr:cNvPr id="74" name="Picture 73">
          <a:extLst>
            <a:ext uri="{FF2B5EF4-FFF2-40B4-BE49-F238E27FC236}">
              <a16:creationId xmlns:a16="http://schemas.microsoft.com/office/drawing/2014/main" id="{58D8DA15-60E0-10B0-0924-C1B522C0CE8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2059" t="26961" r="23406" b="32598"/>
        <a:stretch/>
      </xdr:blipFill>
      <xdr:spPr>
        <a:xfrm>
          <a:off x="12620624" y="95952469"/>
          <a:ext cx="2131220" cy="1185342"/>
        </a:xfrm>
        <a:prstGeom prst="rect">
          <a:avLst/>
        </a:prstGeom>
      </xdr:spPr>
    </xdr:pic>
    <xdr:clientData/>
  </xdr:twoCellAnchor>
  <xdr:twoCellAnchor editAs="oneCell">
    <xdr:from>
      <xdr:col>11</xdr:col>
      <xdr:colOff>920750</xdr:colOff>
      <xdr:row>86</xdr:row>
      <xdr:rowOff>1206501</xdr:rowOff>
    </xdr:from>
    <xdr:to>
      <xdr:col>13</xdr:col>
      <xdr:colOff>0</xdr:colOff>
      <xdr:row>88</xdr:row>
      <xdr:rowOff>25972</xdr:rowOff>
    </xdr:to>
    <xdr:pic>
      <xdr:nvPicPr>
        <xdr:cNvPr id="75" name="Picture 74">
          <a:extLst>
            <a:ext uri="{FF2B5EF4-FFF2-40B4-BE49-F238E27FC236}">
              <a16:creationId xmlns:a16="http://schemas.microsoft.com/office/drawing/2014/main" id="{0361805F-CE62-9E94-901F-E7399C3C22D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613" t="2996" r="7475" b="23202"/>
        <a:stretch/>
      </xdr:blipFill>
      <xdr:spPr>
        <a:xfrm>
          <a:off x="12541250" y="97202626"/>
          <a:ext cx="2127250" cy="1264221"/>
        </a:xfrm>
        <a:prstGeom prst="rect">
          <a:avLst/>
        </a:prstGeom>
      </xdr:spPr>
    </xdr:pic>
    <xdr:clientData/>
  </xdr:twoCellAnchor>
  <xdr:twoCellAnchor editAs="oneCell">
    <xdr:from>
      <xdr:col>11</xdr:col>
      <xdr:colOff>920749</xdr:colOff>
      <xdr:row>88</xdr:row>
      <xdr:rowOff>31750</xdr:rowOff>
    </xdr:from>
    <xdr:to>
      <xdr:col>13</xdr:col>
      <xdr:colOff>15875</xdr:colOff>
      <xdr:row>89</xdr:row>
      <xdr:rowOff>10584</xdr:rowOff>
    </xdr:to>
    <xdr:pic>
      <xdr:nvPicPr>
        <xdr:cNvPr id="77" name="Picture 76">
          <a:extLst>
            <a:ext uri="{FF2B5EF4-FFF2-40B4-BE49-F238E27FC236}">
              <a16:creationId xmlns:a16="http://schemas.microsoft.com/office/drawing/2014/main" id="{916E3128-869B-10FD-57F2-090650B1238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3072" t="23693" r="4207" b="14488"/>
        <a:stretch/>
      </xdr:blipFill>
      <xdr:spPr>
        <a:xfrm>
          <a:off x="12541249" y="98472625"/>
          <a:ext cx="2143126" cy="1201209"/>
        </a:xfrm>
        <a:prstGeom prst="rect">
          <a:avLst/>
        </a:prstGeom>
      </xdr:spPr>
    </xdr:pic>
    <xdr:clientData/>
  </xdr:twoCellAnchor>
  <xdr:twoCellAnchor editAs="oneCell">
    <xdr:from>
      <xdr:col>11</xdr:col>
      <xdr:colOff>936626</xdr:colOff>
      <xdr:row>89</xdr:row>
      <xdr:rowOff>31750</xdr:rowOff>
    </xdr:from>
    <xdr:to>
      <xdr:col>13</xdr:col>
      <xdr:colOff>79376</xdr:colOff>
      <xdr:row>90</xdr:row>
      <xdr:rowOff>13135</xdr:rowOff>
    </xdr:to>
    <xdr:pic>
      <xdr:nvPicPr>
        <xdr:cNvPr id="76" name="Picture 75">
          <a:extLst>
            <a:ext uri="{FF2B5EF4-FFF2-40B4-BE49-F238E27FC236}">
              <a16:creationId xmlns:a16="http://schemas.microsoft.com/office/drawing/2014/main" id="{51F059DA-B4A9-1AFF-0744-207C9AC50A5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0076" r="2982" b="18845"/>
        <a:stretch/>
      </xdr:blipFill>
      <xdr:spPr>
        <a:xfrm>
          <a:off x="12557126" y="99695000"/>
          <a:ext cx="2190750" cy="1203760"/>
        </a:xfrm>
        <a:prstGeom prst="rect">
          <a:avLst/>
        </a:prstGeom>
      </xdr:spPr>
    </xdr:pic>
    <xdr:clientData/>
  </xdr:twoCellAnchor>
  <xdr:twoCellAnchor editAs="oneCell">
    <xdr:from>
      <xdr:col>11</xdr:col>
      <xdr:colOff>889000</xdr:colOff>
      <xdr:row>90</xdr:row>
      <xdr:rowOff>0</xdr:rowOff>
    </xdr:from>
    <xdr:to>
      <xdr:col>13</xdr:col>
      <xdr:colOff>63500</xdr:colOff>
      <xdr:row>91</xdr:row>
      <xdr:rowOff>31804</xdr:rowOff>
    </xdr:to>
    <xdr:pic>
      <xdr:nvPicPr>
        <xdr:cNvPr id="78" name="Picture 77">
          <a:extLst>
            <a:ext uri="{FF2B5EF4-FFF2-40B4-BE49-F238E27FC236}">
              <a16:creationId xmlns:a16="http://schemas.microsoft.com/office/drawing/2014/main" id="{7B089958-2CBA-159F-2C88-F586B667480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085" t="8987" b="18845"/>
        <a:stretch/>
      </xdr:blipFill>
      <xdr:spPr>
        <a:xfrm>
          <a:off x="12509500" y="100885625"/>
          <a:ext cx="2222500" cy="1254179"/>
        </a:xfrm>
        <a:prstGeom prst="rect">
          <a:avLst/>
        </a:prstGeom>
      </xdr:spPr>
    </xdr:pic>
    <xdr:clientData/>
  </xdr:twoCellAnchor>
  <xdr:twoCellAnchor editAs="oneCell">
    <xdr:from>
      <xdr:col>11</xdr:col>
      <xdr:colOff>873125</xdr:colOff>
      <xdr:row>91</xdr:row>
      <xdr:rowOff>0</xdr:rowOff>
    </xdr:from>
    <xdr:to>
      <xdr:col>13</xdr:col>
      <xdr:colOff>142875</xdr:colOff>
      <xdr:row>92</xdr:row>
      <xdr:rowOff>48649</xdr:rowOff>
    </xdr:to>
    <xdr:pic>
      <xdr:nvPicPr>
        <xdr:cNvPr id="79" name="Picture 78">
          <a:extLst>
            <a:ext uri="{FF2B5EF4-FFF2-40B4-BE49-F238E27FC236}">
              <a16:creationId xmlns:a16="http://schemas.microsoft.com/office/drawing/2014/main" id="{56855359-6B84-FC25-DDF8-E2639BB0BBE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128" t="19608" r="5229" b="15577"/>
        <a:stretch/>
      </xdr:blipFill>
      <xdr:spPr>
        <a:xfrm>
          <a:off x="12493625" y="102108000"/>
          <a:ext cx="2317750" cy="1271024"/>
        </a:xfrm>
        <a:prstGeom prst="rect">
          <a:avLst/>
        </a:prstGeom>
      </xdr:spPr>
    </xdr:pic>
    <xdr:clientData/>
  </xdr:twoCellAnchor>
  <xdr:twoCellAnchor editAs="oneCell">
    <xdr:from>
      <xdr:col>11</xdr:col>
      <xdr:colOff>880341</xdr:colOff>
      <xdr:row>91</xdr:row>
      <xdr:rowOff>1226703</xdr:rowOff>
    </xdr:from>
    <xdr:to>
      <xdr:col>13</xdr:col>
      <xdr:colOff>216477</xdr:colOff>
      <xdr:row>93</xdr:row>
      <xdr:rowOff>82241</xdr:rowOff>
    </xdr:to>
    <xdr:pic>
      <xdr:nvPicPr>
        <xdr:cNvPr id="80" name="Picture 79">
          <a:extLst>
            <a:ext uri="{FF2B5EF4-FFF2-40B4-BE49-F238E27FC236}">
              <a16:creationId xmlns:a16="http://schemas.microsoft.com/office/drawing/2014/main" id="{0620DF30-AFC8-3968-58AD-48F2D3AC2A0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756" t="11141" b="19786"/>
        <a:stretch/>
      </xdr:blipFill>
      <xdr:spPr>
        <a:xfrm>
          <a:off x="12469091" y="103144203"/>
          <a:ext cx="2381250" cy="1308947"/>
        </a:xfrm>
        <a:prstGeom prst="rect">
          <a:avLst/>
        </a:prstGeom>
      </xdr:spPr>
    </xdr:pic>
    <xdr:clientData/>
  </xdr:twoCellAnchor>
  <xdr:twoCellAnchor editAs="oneCell">
    <xdr:from>
      <xdr:col>11</xdr:col>
      <xdr:colOff>874058</xdr:colOff>
      <xdr:row>93</xdr:row>
      <xdr:rowOff>11205</xdr:rowOff>
    </xdr:from>
    <xdr:to>
      <xdr:col>13</xdr:col>
      <xdr:colOff>280147</xdr:colOff>
      <xdr:row>94</xdr:row>
      <xdr:rowOff>37066</xdr:rowOff>
    </xdr:to>
    <xdr:pic>
      <xdr:nvPicPr>
        <xdr:cNvPr id="81" name="Picture 80">
          <a:extLst>
            <a:ext uri="{FF2B5EF4-FFF2-40B4-BE49-F238E27FC236}">
              <a16:creationId xmlns:a16="http://schemas.microsoft.com/office/drawing/2014/main" id="{70F5B1DB-EB48-AF99-08C8-C673361387C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785" t="17892" b="16899"/>
        <a:stretch/>
      </xdr:blipFill>
      <xdr:spPr>
        <a:xfrm>
          <a:off x="12483352" y="104618117"/>
          <a:ext cx="2454089" cy="1258508"/>
        </a:xfrm>
        <a:prstGeom prst="rect">
          <a:avLst/>
        </a:prstGeom>
      </xdr:spPr>
    </xdr:pic>
    <xdr:clientData/>
  </xdr:twoCellAnchor>
  <xdr:twoCellAnchor editAs="oneCell">
    <xdr:from>
      <xdr:col>12</xdr:col>
      <xdr:colOff>71562</xdr:colOff>
      <xdr:row>94</xdr:row>
      <xdr:rowOff>8445</xdr:rowOff>
    </xdr:from>
    <xdr:to>
      <xdr:col>13</xdr:col>
      <xdr:colOff>223690</xdr:colOff>
      <xdr:row>95</xdr:row>
      <xdr:rowOff>45944</xdr:rowOff>
    </xdr:to>
    <xdr:pic>
      <xdr:nvPicPr>
        <xdr:cNvPr id="82" name="Picture 81">
          <a:extLst>
            <a:ext uri="{FF2B5EF4-FFF2-40B4-BE49-F238E27FC236}">
              <a16:creationId xmlns:a16="http://schemas.microsoft.com/office/drawing/2014/main" id="{D2605EFD-EC2E-31DF-D444-71C5C5A3D55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794" t="14417" r="1961" b="17340"/>
        <a:stretch/>
      </xdr:blipFill>
      <xdr:spPr>
        <a:xfrm>
          <a:off x="12641676" y="105606059"/>
          <a:ext cx="2215878" cy="1264203"/>
        </a:xfrm>
        <a:prstGeom prst="rect">
          <a:avLst/>
        </a:prstGeom>
      </xdr:spPr>
    </xdr:pic>
    <xdr:clientData/>
  </xdr:twoCellAnchor>
  <xdr:twoCellAnchor editAs="oneCell">
    <xdr:from>
      <xdr:col>12</xdr:col>
      <xdr:colOff>71228</xdr:colOff>
      <xdr:row>94</xdr:row>
      <xdr:rowOff>1198771</xdr:rowOff>
    </xdr:from>
    <xdr:to>
      <xdr:col>13</xdr:col>
      <xdr:colOff>223503</xdr:colOff>
      <xdr:row>95</xdr:row>
      <xdr:rowOff>1183409</xdr:rowOff>
    </xdr:to>
    <xdr:pic>
      <xdr:nvPicPr>
        <xdr:cNvPr id="83" name="Picture 82">
          <a:extLst>
            <a:ext uri="{FF2B5EF4-FFF2-40B4-BE49-F238E27FC236}">
              <a16:creationId xmlns:a16="http://schemas.microsoft.com/office/drawing/2014/main" id="{B41F893A-F03A-A738-D486-1A15B84D5E0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3836" t="30571" r="20936" b="21726"/>
        <a:stretch/>
      </xdr:blipFill>
      <xdr:spPr>
        <a:xfrm>
          <a:off x="12641342" y="106796385"/>
          <a:ext cx="2216025" cy="1211342"/>
        </a:xfrm>
        <a:prstGeom prst="rect">
          <a:avLst/>
        </a:prstGeom>
      </xdr:spPr>
    </xdr:pic>
    <xdr:clientData/>
  </xdr:twoCellAnchor>
  <xdr:twoCellAnchor editAs="oneCell">
    <xdr:from>
      <xdr:col>12</xdr:col>
      <xdr:colOff>28864</xdr:colOff>
      <xdr:row>96</xdr:row>
      <xdr:rowOff>0</xdr:rowOff>
    </xdr:from>
    <xdr:to>
      <xdr:col>13</xdr:col>
      <xdr:colOff>0</xdr:colOff>
      <xdr:row>97</xdr:row>
      <xdr:rowOff>0</xdr:rowOff>
    </xdr:to>
    <xdr:pic>
      <xdr:nvPicPr>
        <xdr:cNvPr id="84" name="Picture 83">
          <a:extLst>
            <a:ext uri="{FF2B5EF4-FFF2-40B4-BE49-F238E27FC236}">
              <a16:creationId xmlns:a16="http://schemas.microsoft.com/office/drawing/2014/main" id="{B93F8879-769C-35EA-D11E-68CD5E744D4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5920" t="16261" r="17217" b="32469"/>
        <a:stretch/>
      </xdr:blipFill>
      <xdr:spPr>
        <a:xfrm>
          <a:off x="12598978" y="108051023"/>
          <a:ext cx="2034886" cy="1226704"/>
        </a:xfrm>
        <a:prstGeom prst="rect">
          <a:avLst/>
        </a:prstGeom>
      </xdr:spPr>
    </xdr:pic>
    <xdr:clientData/>
  </xdr:twoCellAnchor>
  <xdr:oneCellAnchor>
    <xdr:from>
      <xdr:col>12</xdr:col>
      <xdr:colOff>86591</xdr:colOff>
      <xdr:row>98</xdr:row>
      <xdr:rowOff>880341</xdr:rowOff>
    </xdr:from>
    <xdr:ext cx="1821332" cy="264560"/>
    <xdr:sp macro="" textlink="">
      <xdr:nvSpPr>
        <xdr:cNvPr id="86" name="TextBox 85">
          <a:extLst>
            <a:ext uri="{FF2B5EF4-FFF2-40B4-BE49-F238E27FC236}">
              <a16:creationId xmlns:a16="http://schemas.microsoft.com/office/drawing/2014/main" id="{7C7A756E-EC87-C5AE-02A9-19D54D2527F9}"/>
            </a:ext>
          </a:extLst>
        </xdr:cNvPr>
        <xdr:cNvSpPr txBox="1"/>
      </xdr:nvSpPr>
      <xdr:spPr>
        <a:xfrm>
          <a:off x="12656705" y="111384773"/>
          <a:ext cx="1821332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100">
              <a:solidFill>
                <a:schemeClr val="bg1"/>
              </a:solidFill>
            </a:rPr>
            <a:t>video screen</a:t>
          </a:r>
          <a:r>
            <a:rPr lang="en-US" sz="1100" baseline="0">
              <a:solidFill>
                <a:schemeClr val="bg1"/>
              </a:solidFill>
            </a:rPr>
            <a:t> not functioning</a:t>
          </a:r>
          <a:endParaRPr lang="en-US" sz="1100">
            <a:solidFill>
              <a:schemeClr val="bg1"/>
            </a:solidFill>
          </a:endParaRPr>
        </a:p>
      </xdr:txBody>
    </xdr:sp>
    <xdr:clientData/>
  </xdr:one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0.10332</cdr:x>
      <cdr:y>0.82902</cdr:y>
    </cdr:from>
    <cdr:to>
      <cdr:x>0.12422</cdr:x>
      <cdr:y>0.97152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A59B6879-E92A-4D90-AEED-C614611E9290}"/>
            </a:ext>
          </a:extLst>
        </cdr:cNvPr>
        <cdr:cNvSpPr txBox="1"/>
      </cdr:nvSpPr>
      <cdr:spPr>
        <a:xfrm xmlns:a="http://schemas.openxmlformats.org/drawingml/2006/main" rot="16200000">
          <a:off x="1005540" y="5459630"/>
          <a:ext cx="885239" cy="26603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US" sz="800">
              <a:solidFill>
                <a:schemeClr val="accent5">
                  <a:lumMod val="75000"/>
                </a:schemeClr>
              </a:solidFill>
              <a:latin typeface="+mn-lt"/>
            </a:rPr>
            <a:t>12/23/21 10:16</a:t>
          </a:r>
        </a:p>
      </cdr:txBody>
    </cdr:sp>
  </cdr:relSizeAnchor>
  <cdr:relSizeAnchor xmlns:cdr="http://schemas.openxmlformats.org/drawingml/2006/chartDrawing">
    <cdr:from>
      <cdr:x>0.10935</cdr:x>
      <cdr:y>0.82797</cdr:y>
    </cdr:from>
    <cdr:to>
      <cdr:x>0.13026</cdr:x>
      <cdr:y>0.97285</cdr:y>
    </cdr:to>
    <cdr:sp macro="" textlink="">
      <cdr:nvSpPr>
        <cdr:cNvPr id="3" name="TextBox 1">
          <a:extLst xmlns:a="http://schemas.openxmlformats.org/drawingml/2006/main">
            <a:ext uri="{FF2B5EF4-FFF2-40B4-BE49-F238E27FC236}">
              <a16:creationId xmlns:a16="http://schemas.microsoft.com/office/drawing/2014/main" id="{7808A5EB-9869-4755-A3B7-17F50B5D8CD2}"/>
            </a:ext>
          </a:extLst>
        </cdr:cNvPr>
        <cdr:cNvSpPr txBox="1"/>
      </cdr:nvSpPr>
      <cdr:spPr>
        <a:xfrm xmlns:a="http://schemas.openxmlformats.org/drawingml/2006/main" rot="16200000">
          <a:off x="1074967" y="5460423"/>
          <a:ext cx="900025" cy="26616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sz="800">
              <a:solidFill>
                <a:schemeClr val="accent5">
                  <a:lumMod val="75000"/>
                </a:schemeClr>
              </a:solidFill>
              <a:latin typeface="+mn-lt"/>
            </a:rPr>
            <a:t>12/23/21 10:18</a:t>
          </a:r>
        </a:p>
      </cdr:txBody>
    </cdr:sp>
  </cdr:relSizeAnchor>
  <cdr:relSizeAnchor xmlns:cdr="http://schemas.openxmlformats.org/drawingml/2006/chartDrawing">
    <cdr:from>
      <cdr:x>0.17538</cdr:x>
      <cdr:y>0.79844</cdr:y>
    </cdr:from>
    <cdr:to>
      <cdr:x>0.19629</cdr:x>
      <cdr:y>0.9622</cdr:y>
    </cdr:to>
    <cdr:sp macro="" textlink="">
      <cdr:nvSpPr>
        <cdr:cNvPr id="4" name="TextBox 1">
          <a:extLst xmlns:a="http://schemas.openxmlformats.org/drawingml/2006/main">
            <a:ext uri="{FF2B5EF4-FFF2-40B4-BE49-F238E27FC236}">
              <a16:creationId xmlns:a16="http://schemas.microsoft.com/office/drawing/2014/main" id="{7808A5EB-9869-4755-A3B7-17F50B5D8CD2}"/>
            </a:ext>
          </a:extLst>
        </cdr:cNvPr>
        <cdr:cNvSpPr txBox="1"/>
      </cdr:nvSpPr>
      <cdr:spPr>
        <a:xfrm xmlns:a="http://schemas.openxmlformats.org/drawingml/2006/main" rot="16200000">
          <a:off x="2046478" y="5327237"/>
          <a:ext cx="1017736" cy="28752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sz="800">
              <a:solidFill>
                <a:schemeClr val="accent5">
                  <a:lumMod val="75000"/>
                </a:schemeClr>
              </a:solidFill>
              <a:latin typeface="+mn-lt"/>
            </a:rPr>
            <a:t>1/18/22 10:06</a:t>
          </a:r>
        </a:p>
      </cdr:txBody>
    </cdr:sp>
  </cdr:relSizeAnchor>
</c:userShape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6AC55FF1-086F-459A-87FE-20B07472AD4C}" name="Table1" displayName="Table1" ref="A3:M99" totalsRowShown="0" headerRowDxfId="19" dataDxfId="18">
  <autoFilter ref="A3:M99" xr:uid="{FB2A5E02-96E8-472B-B468-357A74F51394}"/>
  <tableColumns count="13">
    <tableColumn id="1" xr3:uid="{49CDD496-99CE-4B4F-B06A-BC4EC7DBB5BB}" name="Date" dataDxfId="17"/>
    <tableColumn id="2" xr3:uid="{4D3CD60B-39B8-4C77-88D0-8D75AED1ACDE}" name="Timea" dataDxfId="16"/>
    <tableColumn id="9" xr3:uid="{021A28E9-6123-4043-BF6E-80EBBE3EFF2B}" name="Reference Point for DTW Measurement" dataDxfId="15"/>
    <tableColumn id="11" xr3:uid="{8BA0FC23-3A1C-424D-94D8-A41E880D84B3}" name="Surveyed Elevation (ft msl)b" dataDxfId="14"/>
    <tableColumn id="12" xr3:uid="{6AEB8FE0-8BEA-47E6-9541-5688B46BDE66}" name="Difference between Survey Pointse (ft)" dataDxfId="13">
      <calculatedColumnFormula>$I$18-$I$17</calculatedColumnFormula>
    </tableColumn>
    <tableColumn id="3" xr3:uid="{C31A0B47-DA57-4AB5-A714-F8E462AA4911}" name="DTW WLM (ft bgs)" dataDxfId="12"/>
    <tableColumn id="10" xr3:uid="{460FB4C2-BB34-4EAD-8131-DE9D59E76176}" name="WLM Serial Number" dataDxfId="11"/>
    <tableColumn id="7" xr3:uid="{A0C20AF9-696E-405F-A941-833B359298CF}" name="Correction Factor WLMc (ft)" dataDxfId="10"/>
    <tableColumn id="8" xr3:uid="{7799A91E-1E87-4C48-83ED-AB5623C94A58}" name="Corrected DTW WLM (ft bgs)" dataDxfId="9">
      <calculatedColumnFormula>Table1[[#This Row],[DTW WLM (ft bgs)]]+Table1[[#This Row],[Correction Factor WLMc (ft)]]</calculatedColumnFormula>
    </tableColumn>
    <tableColumn id="13" xr3:uid="{73C3F83C-96B9-4676-8788-8D5C293922D5}" name="Groundwater Elevation (ft msl)" dataDxfId="8">
      <calculatedColumnFormula>Table1[[#This Row],[Surveyed Elevation (ft msl)b]]-Table1[[#This Row],[Corrected DTW WLM (ft bgs)]]+Table1[[#This Row],[Difference between Survey Pointse (ft)]]</calculatedColumnFormula>
    </tableColumn>
    <tableColumn id="5" xr3:uid="{7E53272D-FE62-4C6F-97FD-110D0C489D86}" name=" DTW OW (ft bgs)" dataDxfId="7"/>
    <tableColumn id="6" xr3:uid="{44E2AD7D-8D6E-486E-83F6-9A738AE71EED}" name="Product Detected with OW inside shaft manhole?" dataDxfId="6"/>
    <tableColumn id="4" xr3:uid="{155DCE00-44F5-45C6-97DF-059307DEA3D7}" name="Picture from Video Monitor at Pump Intake " dataDxfId="5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A42B45AD-1E7D-4E77-8028-1657C1BA92E5}" name="Table2" displayName="Table2" ref="A110:E112" totalsRowShown="0">
  <autoFilter ref="A110:E112" xr:uid="{8DB7067E-A084-49B2-BEAC-1AA1F6A39E54}"/>
  <tableColumns count="5">
    <tableColumn id="1" xr3:uid="{40FA2ABF-F18E-4ECE-8C4C-90228C758360}" name="Date" dataDxfId="4"/>
    <tableColumn id="2" xr3:uid="{07C86910-52AE-447A-A1C8-2FA0BFDFE0CB}" name="Time" dataDxfId="3"/>
    <tableColumn id="3" xr3:uid="{B299C102-BA0A-4F46-BAE6-86A09FF42027}" name="Reference" dataDxfId="2"/>
    <tableColumn id="4" xr3:uid="{1CF5A972-299D-46AA-8235-F106340D0AF3}" name="Corrected WLM depth" dataDxfId="1"/>
    <tableColumn id="5" xr3:uid="{5EBBA613-F147-4B4F-ABAC-2A948F2B3C83}" name="Difference between points" dataDxfId="0">
      <calculatedColumnFormula>D111-D112</calculatedColumn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E4CD90-ADBF-46A2-8EE5-EC2288517AB0}">
  <dimension ref="A1:S125"/>
  <sheetViews>
    <sheetView tabSelected="1" topLeftCell="G1" zoomScale="66" zoomScaleNormal="62" workbookViewId="0">
      <selection activeCell="R99" sqref="R99"/>
    </sheetView>
  </sheetViews>
  <sheetFormatPr defaultRowHeight="14.5" x14ac:dyDescent="0.35"/>
  <cols>
    <col min="1" max="1" width="13.26953125" style="1" customWidth="1"/>
    <col min="2" max="2" width="14.54296875" style="2" customWidth="1"/>
    <col min="3" max="3" width="20" style="2" bestFit="1" customWidth="1"/>
    <col min="4" max="4" width="19.7265625" style="2" customWidth="1"/>
    <col min="5" max="5" width="13.81640625" style="3" customWidth="1"/>
    <col min="6" max="7" width="11.54296875" style="3" customWidth="1"/>
    <col min="8" max="8" width="16.54296875" style="3" customWidth="1"/>
    <col min="9" max="9" width="19.81640625" style="3" customWidth="1"/>
    <col min="10" max="10" width="21.7265625" style="3" customWidth="1"/>
    <col min="11" max="11" width="11.453125" style="3" customWidth="1"/>
    <col min="12" max="12" width="14.7265625" customWidth="1"/>
    <col min="13" max="13" width="30.81640625" customWidth="1"/>
  </cols>
  <sheetData>
    <row r="1" spans="1:19" ht="21" x14ac:dyDescent="0.5">
      <c r="A1" s="43" t="s">
        <v>5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</row>
    <row r="3" spans="1:19" ht="60" x14ac:dyDescent="0.35">
      <c r="A3" s="4" t="s">
        <v>0</v>
      </c>
      <c r="B3" s="5" t="s">
        <v>7</v>
      </c>
      <c r="C3" s="5" t="s">
        <v>6</v>
      </c>
      <c r="D3" s="5" t="s">
        <v>50</v>
      </c>
      <c r="E3" s="6" t="s">
        <v>49</v>
      </c>
      <c r="F3" s="6" t="s">
        <v>35</v>
      </c>
      <c r="G3" s="6" t="s">
        <v>60</v>
      </c>
      <c r="H3" s="6" t="s">
        <v>42</v>
      </c>
      <c r="I3" s="6" t="s">
        <v>36</v>
      </c>
      <c r="J3" s="6" t="s">
        <v>40</v>
      </c>
      <c r="K3" s="6" t="s">
        <v>37</v>
      </c>
      <c r="L3" s="7" t="s">
        <v>23</v>
      </c>
      <c r="M3" s="7" t="s">
        <v>22</v>
      </c>
    </row>
    <row r="4" spans="1:19" ht="16.5" x14ac:dyDescent="0.35">
      <c r="A4" s="4" t="s">
        <v>43</v>
      </c>
      <c r="B4" s="14">
        <v>0.42777777777777781</v>
      </c>
      <c r="C4" s="13" t="s">
        <v>39</v>
      </c>
      <c r="D4" s="26">
        <v>105.6703</v>
      </c>
      <c r="E4" s="27">
        <f>Sheet1!D$107</f>
        <v>-0.1559999999999917</v>
      </c>
      <c r="F4" s="16">
        <f>87.32+Table1[[#This Row],[Difference between Survey Pointse (ft)]]</f>
        <v>87.164000000000001</v>
      </c>
      <c r="G4" s="16" t="s">
        <v>61</v>
      </c>
      <c r="H4" s="11">
        <v>-0.02</v>
      </c>
      <c r="I4" s="11">
        <f>Table1[[#This Row],[DTW WLM (ft bgs)]]+Table1[[#This Row],[Correction Factor WLMc (ft)]]</f>
        <v>87.144000000000005</v>
      </c>
      <c r="J4" s="11">
        <f>(Table1[[#This Row],[Surveyed Elevation (ft msl)b]]+Table1[[#This Row],[Difference between Survey Pointse (ft)]])-Table1[[#This Row],[Corrected DTW WLM (ft bgs)]]</f>
        <v>18.3703</v>
      </c>
      <c r="K4" s="11" t="s">
        <v>17</v>
      </c>
      <c r="L4" s="12" t="s">
        <v>14</v>
      </c>
      <c r="M4" s="8" t="s">
        <v>17</v>
      </c>
      <c r="O4" s="32"/>
      <c r="P4" s="3"/>
      <c r="Q4" s="32"/>
    </row>
    <row r="5" spans="1:19" ht="16.5" x14ac:dyDescent="0.35">
      <c r="A5" s="4" t="s">
        <v>43</v>
      </c>
      <c r="B5" s="14">
        <v>0.4291666666666667</v>
      </c>
      <c r="C5" s="13" t="s">
        <v>39</v>
      </c>
      <c r="D5" s="26">
        <v>105.6703</v>
      </c>
      <c r="E5" s="27">
        <f>Sheet1!D$107</f>
        <v>-0.1559999999999917</v>
      </c>
      <c r="F5" s="16">
        <f>87.33+Table1[[#This Row],[Difference between Survey Pointse (ft)]]</f>
        <v>87.174000000000007</v>
      </c>
      <c r="G5" s="16" t="s">
        <v>61</v>
      </c>
      <c r="H5" s="11">
        <v>-0.02</v>
      </c>
      <c r="I5" s="11">
        <f>Table1[[#This Row],[DTW WLM (ft bgs)]]+Table1[[#This Row],[Correction Factor WLMc (ft)]]</f>
        <v>87.154000000000011</v>
      </c>
      <c r="J5" s="11">
        <f>(Table1[[#This Row],[Surveyed Elevation (ft msl)b]]+Table1[[#This Row],[Difference between Survey Pointse (ft)]])-Table1[[#This Row],[Corrected DTW WLM (ft bgs)]]</f>
        <v>18.360299999999995</v>
      </c>
      <c r="K5" s="11" t="s">
        <v>17</v>
      </c>
      <c r="L5" s="12" t="s">
        <v>14</v>
      </c>
      <c r="M5" s="8" t="s">
        <v>17</v>
      </c>
    </row>
    <row r="6" spans="1:19" ht="16.5" x14ac:dyDescent="0.35">
      <c r="A6" s="4" t="s">
        <v>43</v>
      </c>
      <c r="B6" s="14">
        <v>0.42986111111111108</v>
      </c>
      <c r="C6" s="13" t="s">
        <v>39</v>
      </c>
      <c r="D6" s="26">
        <v>105.6703</v>
      </c>
      <c r="E6" s="27">
        <f>Sheet1!D$107</f>
        <v>-0.1559999999999917</v>
      </c>
      <c r="F6" s="16">
        <f>87.33+Table1[[#This Row],[Difference between Survey Pointse (ft)]]</f>
        <v>87.174000000000007</v>
      </c>
      <c r="G6" s="16" t="s">
        <v>61</v>
      </c>
      <c r="H6" s="11">
        <v>-0.02</v>
      </c>
      <c r="I6" s="11">
        <f>Table1[[#This Row],[DTW WLM (ft bgs)]]+Table1[[#This Row],[Correction Factor WLMc (ft)]]</f>
        <v>87.154000000000011</v>
      </c>
      <c r="J6" s="11">
        <f>(Table1[[#This Row],[Surveyed Elevation (ft msl)b]]+Table1[[#This Row],[Difference between Survey Pointse (ft)]])-Table1[[#This Row],[Corrected DTW WLM (ft bgs)]]</f>
        <v>18.360299999999995</v>
      </c>
      <c r="K6" s="11" t="s">
        <v>17</v>
      </c>
      <c r="L6" s="12" t="s">
        <v>14</v>
      </c>
      <c r="M6" s="8" t="s">
        <v>17</v>
      </c>
      <c r="Q6" s="32"/>
    </row>
    <row r="7" spans="1:19" ht="16.5" x14ac:dyDescent="0.35">
      <c r="A7" s="4" t="s">
        <v>44</v>
      </c>
      <c r="B7" s="14">
        <v>0.42083333333333334</v>
      </c>
      <c r="C7" s="13" t="s">
        <v>39</v>
      </c>
      <c r="D7" s="26">
        <v>105.6703</v>
      </c>
      <c r="E7" s="27">
        <f>Sheet1!D$107</f>
        <v>-0.1559999999999917</v>
      </c>
      <c r="F7" s="16">
        <f>86.86+Table1[[#This Row],[Difference between Survey Pointse (ft)]]</f>
        <v>86.704000000000008</v>
      </c>
      <c r="G7" s="16" t="s">
        <v>61</v>
      </c>
      <c r="H7" s="11">
        <v>-0.02</v>
      </c>
      <c r="I7" s="11">
        <f>Table1[[#This Row],[DTW WLM (ft bgs)]]+Table1[[#This Row],[Correction Factor WLMc (ft)]]</f>
        <v>86.684000000000012</v>
      </c>
      <c r="J7" s="11">
        <f>(Table1[[#This Row],[Surveyed Elevation (ft msl)b]]+Table1[[#This Row],[Difference between Survey Pointse (ft)]])-Table1[[#This Row],[Corrected DTW WLM (ft bgs)]]</f>
        <v>18.830299999999994</v>
      </c>
      <c r="K7" s="11" t="s">
        <v>17</v>
      </c>
      <c r="L7" s="12" t="s">
        <v>14</v>
      </c>
      <c r="M7" s="8" t="s">
        <v>17</v>
      </c>
    </row>
    <row r="8" spans="1:19" ht="16.5" x14ac:dyDescent="0.35">
      <c r="A8" s="4" t="s">
        <v>44</v>
      </c>
      <c r="B8" s="14">
        <v>0.42222222222222222</v>
      </c>
      <c r="C8" s="13" t="s">
        <v>39</v>
      </c>
      <c r="D8" s="26">
        <v>105.6703</v>
      </c>
      <c r="E8" s="27">
        <f>Sheet1!D$107</f>
        <v>-0.1559999999999917</v>
      </c>
      <c r="F8" s="16">
        <f>86.86+Table1[[#This Row],[Difference between Survey Pointse (ft)]]</f>
        <v>86.704000000000008</v>
      </c>
      <c r="G8" s="16" t="s">
        <v>61</v>
      </c>
      <c r="H8" s="11">
        <v>-0.02</v>
      </c>
      <c r="I8" s="11">
        <f>Table1[[#This Row],[DTW WLM (ft bgs)]]+Table1[[#This Row],[Correction Factor WLMc (ft)]]</f>
        <v>86.684000000000012</v>
      </c>
      <c r="J8" s="11">
        <f>(Table1[[#This Row],[Surveyed Elevation (ft msl)b]]+Table1[[#This Row],[Difference between Survey Pointse (ft)]])-Table1[[#This Row],[Corrected DTW WLM (ft bgs)]]</f>
        <v>18.830299999999994</v>
      </c>
      <c r="K8" s="11" t="s">
        <v>17</v>
      </c>
      <c r="L8" s="12" t="s">
        <v>14</v>
      </c>
      <c r="M8" s="8" t="s">
        <v>17</v>
      </c>
    </row>
    <row r="9" spans="1:19" ht="57.65" customHeight="1" x14ac:dyDescent="0.35">
      <c r="A9" s="9">
        <v>44591</v>
      </c>
      <c r="B9" s="10">
        <v>0.74930555555555556</v>
      </c>
      <c r="C9" s="13" t="s">
        <v>38</v>
      </c>
      <c r="D9" s="27">
        <v>105.51430000000001</v>
      </c>
      <c r="E9" s="11">
        <v>0</v>
      </c>
      <c r="F9" s="11">
        <v>87.69</v>
      </c>
      <c r="G9" s="11" t="s">
        <v>61</v>
      </c>
      <c r="H9" s="11">
        <v>-0.02</v>
      </c>
      <c r="I9" s="11">
        <f>Table1[[#This Row],[DTW WLM (ft bgs)]]+Table1[[#This Row],[Correction Factor WLMc (ft)]]</f>
        <v>87.67</v>
      </c>
      <c r="J9" s="11">
        <f>Table1[[#This Row],[Surveyed Elevation (ft msl)b]]+Table1[[#This Row],[Difference between Survey Pointse (ft)]]-Table1[[#This Row],[Corrected DTW WLM (ft bgs)]]</f>
        <v>17.844300000000004</v>
      </c>
      <c r="K9" s="11">
        <v>87.73</v>
      </c>
      <c r="L9" s="12" t="s">
        <v>1</v>
      </c>
      <c r="M9" s="7" t="s">
        <v>4</v>
      </c>
    </row>
    <row r="10" spans="1:19" ht="102" customHeight="1" x14ac:dyDescent="0.35">
      <c r="A10" s="9" t="s">
        <v>47</v>
      </c>
      <c r="B10" s="10">
        <v>0.43124999999999997</v>
      </c>
      <c r="C10" s="13" t="s">
        <v>29</v>
      </c>
      <c r="D10" s="29" t="s">
        <v>48</v>
      </c>
      <c r="E10" s="11">
        <v>0</v>
      </c>
      <c r="F10" s="11">
        <v>87.89</v>
      </c>
      <c r="G10" s="11" t="s">
        <v>61</v>
      </c>
      <c r="H10" s="11">
        <v>-0.02</v>
      </c>
      <c r="I10" s="11">
        <f>Table1[[#This Row],[DTW WLM (ft bgs)]]+Table1[[#This Row],[Correction Factor WLMc (ft)]]</f>
        <v>87.87</v>
      </c>
      <c r="J10" s="33" t="s">
        <v>48</v>
      </c>
      <c r="K10" s="11">
        <v>87.95</v>
      </c>
      <c r="L10" s="12" t="s">
        <v>1</v>
      </c>
      <c r="M10" s="8"/>
    </row>
    <row r="11" spans="1:19" ht="102" customHeight="1" x14ac:dyDescent="0.35">
      <c r="A11" s="9">
        <v>44593</v>
      </c>
      <c r="B11" s="10">
        <v>0.38125000000000003</v>
      </c>
      <c r="C11" s="13" t="s">
        <v>38</v>
      </c>
      <c r="D11" s="27">
        <v>105.51430000000001</v>
      </c>
      <c r="E11" s="11">
        <v>0</v>
      </c>
      <c r="F11" s="11">
        <v>87.76</v>
      </c>
      <c r="G11" s="11" t="s">
        <v>61</v>
      </c>
      <c r="H11" s="11">
        <v>-0.02</v>
      </c>
      <c r="I11" s="11">
        <f>Table1[[#This Row],[DTW WLM (ft bgs)]]+Table1[[#This Row],[Correction Factor WLMc (ft)]]</f>
        <v>87.740000000000009</v>
      </c>
      <c r="J11" s="11">
        <f>Table1[[#This Row],[Surveyed Elevation (ft msl)b]]+Table1[[#This Row],[Difference between Survey Pointse (ft)]]-Table1[[#This Row],[Corrected DTW WLM (ft bgs)]]</f>
        <v>17.774299999999997</v>
      </c>
      <c r="K11" s="11">
        <v>87.8</v>
      </c>
      <c r="L11" s="12" t="s">
        <v>1</v>
      </c>
      <c r="M11" s="8"/>
    </row>
    <row r="12" spans="1:19" ht="102" customHeight="1" x14ac:dyDescent="0.35">
      <c r="A12" s="9">
        <v>44594</v>
      </c>
      <c r="B12" s="10">
        <v>0.38055555555555554</v>
      </c>
      <c r="C12" s="13" t="s">
        <v>38</v>
      </c>
      <c r="D12" s="27">
        <v>105.51430000000001</v>
      </c>
      <c r="E12" s="11">
        <v>0</v>
      </c>
      <c r="F12" s="11">
        <v>87.81</v>
      </c>
      <c r="G12" s="11" t="s">
        <v>61</v>
      </c>
      <c r="H12" s="11">
        <v>-0.02</v>
      </c>
      <c r="I12" s="11">
        <f>Table1[[#This Row],[DTW WLM (ft bgs)]]+Table1[[#This Row],[Correction Factor WLMc (ft)]]</f>
        <v>87.79</v>
      </c>
      <c r="J12" s="11">
        <f>Table1[[#This Row],[Surveyed Elevation (ft msl)b]]+Table1[[#This Row],[Difference between Survey Pointse (ft)]]-Table1[[#This Row],[Corrected DTW WLM (ft bgs)]]</f>
        <v>17.724299999999999</v>
      </c>
      <c r="K12" s="11">
        <v>87.87</v>
      </c>
      <c r="L12" s="12" t="s">
        <v>1</v>
      </c>
      <c r="M12" s="8"/>
    </row>
    <row r="13" spans="1:19" ht="102" customHeight="1" x14ac:dyDescent="0.35">
      <c r="A13" s="9">
        <v>44595</v>
      </c>
      <c r="B13" s="10">
        <v>0.3576388888888889</v>
      </c>
      <c r="C13" s="13" t="s">
        <v>38</v>
      </c>
      <c r="D13" s="27">
        <v>105.51430000000001</v>
      </c>
      <c r="E13" s="11">
        <v>0</v>
      </c>
      <c r="F13" s="11">
        <v>87.86</v>
      </c>
      <c r="G13" s="11" t="s">
        <v>61</v>
      </c>
      <c r="H13" s="11">
        <v>-0.02</v>
      </c>
      <c r="I13" s="11">
        <f>Table1[[#This Row],[DTW WLM (ft bgs)]]+Table1[[#This Row],[Correction Factor WLMc (ft)]]</f>
        <v>87.84</v>
      </c>
      <c r="J13" s="11">
        <f>Table1[[#This Row],[Surveyed Elevation (ft msl)b]]+Table1[[#This Row],[Difference between Survey Pointse (ft)]]-Table1[[#This Row],[Corrected DTW WLM (ft bgs)]]</f>
        <v>17.674300000000002</v>
      </c>
      <c r="K13" s="11">
        <v>87.92</v>
      </c>
      <c r="L13" s="12" t="s">
        <v>1</v>
      </c>
      <c r="M13" s="8"/>
      <c r="S13" s="32"/>
    </row>
    <row r="14" spans="1:19" ht="101.25" customHeight="1" x14ac:dyDescent="0.35">
      <c r="A14" s="9">
        <v>44596</v>
      </c>
      <c r="B14" s="10">
        <v>0.35833333333333334</v>
      </c>
      <c r="C14" s="13" t="s">
        <v>38</v>
      </c>
      <c r="D14" s="27">
        <v>105.51430000000001</v>
      </c>
      <c r="E14" s="11">
        <v>0</v>
      </c>
      <c r="F14" s="11">
        <v>87.88</v>
      </c>
      <c r="G14" s="11" t="s">
        <v>61</v>
      </c>
      <c r="H14" s="11">
        <v>-0.02</v>
      </c>
      <c r="I14" s="11">
        <f>Table1[[#This Row],[DTW WLM (ft bgs)]]+Table1[[#This Row],[Correction Factor WLMc (ft)]]</f>
        <v>87.86</v>
      </c>
      <c r="J14" s="11">
        <f>Table1[[#This Row],[Surveyed Elevation (ft msl)b]]+Table1[[#This Row],[Difference between Survey Pointse (ft)]]-Table1[[#This Row],[Corrected DTW WLM (ft bgs)]]</f>
        <v>17.654300000000006</v>
      </c>
      <c r="K14" s="11">
        <v>87.92</v>
      </c>
      <c r="L14" s="12" t="s">
        <v>1</v>
      </c>
      <c r="M14" s="8"/>
    </row>
    <row r="15" spans="1:19" ht="101.25" customHeight="1" x14ac:dyDescent="0.35">
      <c r="A15" s="9">
        <v>44597</v>
      </c>
      <c r="B15" s="10">
        <v>0.35833333333333334</v>
      </c>
      <c r="C15" s="13" t="s">
        <v>38</v>
      </c>
      <c r="D15" s="27">
        <v>105.51430000000001</v>
      </c>
      <c r="E15" s="11">
        <v>0</v>
      </c>
      <c r="F15" s="11">
        <v>87.88</v>
      </c>
      <c r="G15" s="11" t="s">
        <v>61</v>
      </c>
      <c r="H15" s="11">
        <v>-0.02</v>
      </c>
      <c r="I15" s="11">
        <f>Table1[[#This Row],[DTW WLM (ft bgs)]]+Table1[[#This Row],[Correction Factor WLMc (ft)]]</f>
        <v>87.86</v>
      </c>
      <c r="J15" s="11">
        <f>Table1[[#This Row],[Surveyed Elevation (ft msl)b]]+Table1[[#This Row],[Difference between Survey Pointse (ft)]]-Table1[[#This Row],[Corrected DTW WLM (ft bgs)]]</f>
        <v>17.654300000000006</v>
      </c>
      <c r="K15" s="11">
        <v>87.94</v>
      </c>
      <c r="L15" s="12" t="s">
        <v>1</v>
      </c>
      <c r="M15" s="8"/>
    </row>
    <row r="16" spans="1:19" ht="101.25" customHeight="1" x14ac:dyDescent="0.35">
      <c r="A16" s="9">
        <v>44602</v>
      </c>
      <c r="B16" s="10">
        <v>0.36458333333333331</v>
      </c>
      <c r="C16" s="13" t="s">
        <v>38</v>
      </c>
      <c r="D16" s="27">
        <v>105.51430000000001</v>
      </c>
      <c r="E16" s="11">
        <v>0</v>
      </c>
      <c r="F16" s="11">
        <v>87.91</v>
      </c>
      <c r="G16" s="11" t="s">
        <v>61</v>
      </c>
      <c r="H16" s="11">
        <v>-0.02</v>
      </c>
      <c r="I16" s="11">
        <f>Table1[[#This Row],[DTW WLM (ft bgs)]]+Table1[[#This Row],[Correction Factor WLMc (ft)]]</f>
        <v>87.89</v>
      </c>
      <c r="J16" s="11">
        <f>Table1[[#This Row],[Surveyed Elevation (ft msl)b]]+Table1[[#This Row],[Difference between Survey Pointse (ft)]]-Table1[[#This Row],[Corrected DTW WLM (ft bgs)]]</f>
        <v>17.624300000000005</v>
      </c>
      <c r="K16" s="11">
        <v>87.97</v>
      </c>
      <c r="L16" s="12" t="s">
        <v>1</v>
      </c>
      <c r="M16" s="8"/>
    </row>
    <row r="17" spans="1:13" ht="102" customHeight="1" x14ac:dyDescent="0.35">
      <c r="A17" s="9">
        <v>44609</v>
      </c>
      <c r="B17" s="10">
        <v>0.34375</v>
      </c>
      <c r="C17" s="13" t="s">
        <v>38</v>
      </c>
      <c r="D17" s="27">
        <v>105.51430000000001</v>
      </c>
      <c r="E17" s="11">
        <v>0</v>
      </c>
      <c r="F17" s="11">
        <v>87.9</v>
      </c>
      <c r="G17" s="11" t="s">
        <v>61</v>
      </c>
      <c r="H17" s="11">
        <v>-0.02</v>
      </c>
      <c r="I17" s="11">
        <f>Table1[[#This Row],[DTW WLM (ft bgs)]]+Table1[[#This Row],[Correction Factor WLMc (ft)]]</f>
        <v>87.88000000000001</v>
      </c>
      <c r="J17" s="11">
        <f>Table1[[#This Row],[Surveyed Elevation (ft msl)b]]+Table1[[#This Row],[Difference between Survey Pointse (ft)]]-Table1[[#This Row],[Corrected DTW WLM (ft bgs)]]</f>
        <v>17.634299999999996</v>
      </c>
      <c r="K17" s="11">
        <v>87.93</v>
      </c>
      <c r="L17" s="12" t="s">
        <v>1</v>
      </c>
      <c r="M17" s="8"/>
    </row>
    <row r="18" spans="1:13" x14ac:dyDescent="0.35">
      <c r="A18" s="9">
        <v>44609</v>
      </c>
      <c r="B18" s="10">
        <v>0.34375</v>
      </c>
      <c r="C18" s="13" t="s">
        <v>39</v>
      </c>
      <c r="D18" s="27">
        <v>105.6703</v>
      </c>
      <c r="E18" s="27">
        <f>Sheet1!D$107</f>
        <v>-0.1559999999999917</v>
      </c>
      <c r="F18" s="11">
        <f>88.05+Table1[[#This Row],[Difference between Survey Pointse (ft)]]</f>
        <v>87.894000000000005</v>
      </c>
      <c r="G18" s="11" t="s">
        <v>61</v>
      </c>
      <c r="H18" s="11">
        <v>-0.02</v>
      </c>
      <c r="I18" s="11">
        <f>Table1[[#This Row],[DTW WLM (ft bgs)]]+Table1[[#This Row],[Correction Factor WLMc (ft)]]</f>
        <v>87.874000000000009</v>
      </c>
      <c r="J18" s="11">
        <f>Table1[[#This Row],[Surveyed Elevation (ft msl)b]]+Table1[[#This Row],[Difference between Survey Pointse (ft)]]-Table1[[#This Row],[Corrected DTW WLM (ft bgs)]]</f>
        <v>17.640299999999996</v>
      </c>
      <c r="K18" s="11">
        <f>88.08+Table1[[#This Row],[Difference between Survey Pointse (ft)]]</f>
        <v>87.924000000000007</v>
      </c>
      <c r="L18" s="12" t="s">
        <v>1</v>
      </c>
      <c r="M18" s="7" t="s">
        <v>53</v>
      </c>
    </row>
    <row r="19" spans="1:13" ht="101.25" customHeight="1" x14ac:dyDescent="0.35">
      <c r="A19" s="9">
        <v>44614</v>
      </c>
      <c r="B19" s="10">
        <v>0.34930555555555554</v>
      </c>
      <c r="C19" s="13" t="s">
        <v>38</v>
      </c>
      <c r="D19" s="27">
        <v>105.51430000000001</v>
      </c>
      <c r="E19" s="11">
        <v>0</v>
      </c>
      <c r="F19" s="11">
        <v>87.96</v>
      </c>
      <c r="G19" s="11" t="s">
        <v>61</v>
      </c>
      <c r="H19" s="11">
        <v>-0.02</v>
      </c>
      <c r="I19" s="11">
        <f>Table1[[#This Row],[DTW WLM (ft bgs)]]+Table1[[#This Row],[Correction Factor WLMc (ft)]]</f>
        <v>87.94</v>
      </c>
      <c r="J19" s="11">
        <f>Table1[[#This Row],[Surveyed Elevation (ft msl)b]]+Table1[[#This Row],[Difference between Survey Pointse (ft)]]-Table1[[#This Row],[Corrected DTW WLM (ft bgs)]]</f>
        <v>17.574300000000008</v>
      </c>
      <c r="K19" s="11">
        <v>87.99</v>
      </c>
      <c r="L19" s="12" t="s">
        <v>1</v>
      </c>
      <c r="M19" s="7"/>
    </row>
    <row r="20" spans="1:13" x14ac:dyDescent="0.35">
      <c r="A20" s="9">
        <v>44614</v>
      </c>
      <c r="B20" s="10">
        <v>0.34930555555555554</v>
      </c>
      <c r="C20" s="13" t="s">
        <v>39</v>
      </c>
      <c r="D20" s="27">
        <v>105.6703</v>
      </c>
      <c r="E20" s="27">
        <f>Sheet1!D$107</f>
        <v>-0.1559999999999917</v>
      </c>
      <c r="F20" s="11">
        <f>88.11+Table1[[#This Row],[Difference between Survey Pointse (ft)]]</f>
        <v>87.954000000000008</v>
      </c>
      <c r="G20" s="11" t="s">
        <v>61</v>
      </c>
      <c r="H20" s="11">
        <v>-0.02</v>
      </c>
      <c r="I20" s="11">
        <f>Table1[[#This Row],[DTW WLM (ft bgs)]]+Table1[[#This Row],[Correction Factor WLMc (ft)]]</f>
        <v>87.934000000000012</v>
      </c>
      <c r="J20" s="11">
        <f>Table1[[#This Row],[Surveyed Elevation (ft msl)b]]+Table1[[#This Row],[Difference between Survey Pointse (ft)]]-Table1[[#This Row],[Corrected DTW WLM (ft bgs)]]</f>
        <v>17.580299999999994</v>
      </c>
      <c r="K20" s="11">
        <f>88.14+Table1[[#This Row],[Difference between Survey Pointse (ft)]]</f>
        <v>87.984000000000009</v>
      </c>
      <c r="L20" s="12" t="s">
        <v>1</v>
      </c>
      <c r="M20" s="7" t="s">
        <v>53</v>
      </c>
    </row>
    <row r="21" spans="1:13" x14ac:dyDescent="0.35">
      <c r="A21" s="9">
        <v>44618</v>
      </c>
      <c r="B21" s="10">
        <v>0.64583333333333337</v>
      </c>
      <c r="C21" s="13" t="s">
        <v>38</v>
      </c>
      <c r="D21" s="27">
        <v>105.51430000000001</v>
      </c>
      <c r="E21" s="11">
        <v>0</v>
      </c>
      <c r="F21" s="11">
        <v>87.95</v>
      </c>
      <c r="G21" s="11" t="s">
        <v>61</v>
      </c>
      <c r="H21" s="11">
        <v>-0.02</v>
      </c>
      <c r="I21" s="11">
        <f>Table1[[#This Row],[DTW WLM (ft bgs)]]+Table1[[#This Row],[Correction Factor WLMc (ft)]]</f>
        <v>87.93</v>
      </c>
      <c r="J21" s="11">
        <f>Table1[[#This Row],[Surveyed Elevation (ft msl)b]]+Table1[[#This Row],[Difference between Survey Pointse (ft)]]-Table1[[#This Row],[Corrected DTW WLM (ft bgs)]]</f>
        <v>17.584299999999999</v>
      </c>
      <c r="K21" s="11">
        <v>88</v>
      </c>
      <c r="L21" s="12" t="s">
        <v>1</v>
      </c>
      <c r="M21" s="7" t="s">
        <v>4</v>
      </c>
    </row>
    <row r="22" spans="1:13" x14ac:dyDescent="0.35">
      <c r="A22" s="9">
        <v>44618</v>
      </c>
      <c r="B22" s="10">
        <v>0.64583333333333337</v>
      </c>
      <c r="C22" s="13" t="s">
        <v>39</v>
      </c>
      <c r="D22" s="27">
        <v>105.6703</v>
      </c>
      <c r="E22" s="27">
        <f>Sheet1!D$107</f>
        <v>-0.1559999999999917</v>
      </c>
      <c r="F22" s="11">
        <f>88.11+Table1[[#This Row],[Difference between Survey Pointse (ft)]]</f>
        <v>87.954000000000008</v>
      </c>
      <c r="G22" s="11" t="s">
        <v>61</v>
      </c>
      <c r="H22" s="11">
        <v>-0.02</v>
      </c>
      <c r="I22" s="11">
        <f>Table1[[#This Row],[DTW WLM (ft bgs)]]+Table1[[#This Row],[Correction Factor WLMc (ft)]]</f>
        <v>87.934000000000012</v>
      </c>
      <c r="J22" s="11">
        <f>(Table1[[#This Row],[Surveyed Elevation (ft msl)b]]+Table1[[#This Row],[Difference between Survey Pointse (ft)]])-Table1[[#This Row],[Corrected DTW WLM (ft bgs)]]</f>
        <v>17.580299999999994</v>
      </c>
      <c r="K22" s="11">
        <f>88.17+Table1[[#This Row],[Difference between Survey Pointse (ft)]]</f>
        <v>88.01400000000001</v>
      </c>
      <c r="L22" s="12" t="s">
        <v>1</v>
      </c>
      <c r="M22" s="7" t="s">
        <v>53</v>
      </c>
    </row>
    <row r="23" spans="1:13" ht="102" customHeight="1" x14ac:dyDescent="0.35">
      <c r="A23" s="9" t="s">
        <v>54</v>
      </c>
      <c r="B23" s="10">
        <v>0.34027777777777773</v>
      </c>
      <c r="C23" s="13" t="s">
        <v>38</v>
      </c>
      <c r="D23" s="27">
        <v>105.51430000000001</v>
      </c>
      <c r="E23" s="11">
        <v>0</v>
      </c>
      <c r="F23" s="11">
        <v>87.92</v>
      </c>
      <c r="G23" s="11" t="s">
        <v>14</v>
      </c>
      <c r="H23" s="11">
        <v>-0.01</v>
      </c>
      <c r="I23" s="11">
        <f>Table1[[#This Row],[DTW WLM (ft bgs)]]+Table1[[#This Row],[Correction Factor WLMc (ft)]]</f>
        <v>87.91</v>
      </c>
      <c r="J23" s="11">
        <f>Table1[[#This Row],[Surveyed Elevation (ft msl)b]]+Table1[[#This Row],[Difference between Survey Pointse (ft)]]-Table1[[#This Row],[Corrected DTW WLM (ft bgs)]]</f>
        <v>17.604300000000009</v>
      </c>
      <c r="K23" s="11">
        <v>87.97</v>
      </c>
      <c r="L23" s="12" t="s">
        <v>1</v>
      </c>
      <c r="M23" s="7"/>
    </row>
    <row r="24" spans="1:13" ht="16.5" customHeight="1" x14ac:dyDescent="0.35">
      <c r="A24" s="9" t="s">
        <v>54</v>
      </c>
      <c r="B24" s="10">
        <v>0.34027777777777773</v>
      </c>
      <c r="C24" s="13" t="s">
        <v>39</v>
      </c>
      <c r="D24" s="27">
        <v>105.6703</v>
      </c>
      <c r="E24" s="27">
        <f>Sheet1!D$107</f>
        <v>-0.1559999999999917</v>
      </c>
      <c r="F24" s="11">
        <f>88.12+Table1[[#This Row],[Difference between Survey Pointse (ft)]]</f>
        <v>87.964000000000013</v>
      </c>
      <c r="G24" s="11" t="s">
        <v>14</v>
      </c>
      <c r="H24" s="11">
        <v>-0.01</v>
      </c>
      <c r="I24" s="11">
        <f>Table1[[#This Row],[DTW WLM (ft bgs)]]+Table1[[#This Row],[Correction Factor WLMc (ft)]]</f>
        <v>87.954000000000008</v>
      </c>
      <c r="J24" s="11">
        <f>Table1[[#This Row],[Surveyed Elevation (ft msl)b]]+Table1[[#This Row],[Difference between Survey Pointse (ft)]]-Table1[[#This Row],[Corrected DTW WLM (ft bgs)]]</f>
        <v>17.560299999999998</v>
      </c>
      <c r="K24" s="11">
        <f>88.12+Table1[[#This Row],[Difference between Survey Pointse (ft)]]</f>
        <v>87.964000000000013</v>
      </c>
      <c r="L24" s="12" t="s">
        <v>1</v>
      </c>
      <c r="M24" s="7" t="s">
        <v>53</v>
      </c>
    </row>
    <row r="25" spans="1:13" ht="102" customHeight="1" x14ac:dyDescent="0.35">
      <c r="A25" s="9">
        <v>44629</v>
      </c>
      <c r="B25" s="10">
        <v>0.53472222222222221</v>
      </c>
      <c r="C25" s="13" t="s">
        <v>38</v>
      </c>
      <c r="D25" s="27">
        <v>105.51430000000001</v>
      </c>
      <c r="E25" s="11">
        <v>0</v>
      </c>
      <c r="F25" s="11">
        <v>88.01</v>
      </c>
      <c r="G25" s="11" t="s">
        <v>62</v>
      </c>
      <c r="H25" s="11">
        <v>-0.05</v>
      </c>
      <c r="I25" s="11">
        <f>Table1[[#This Row],[DTW WLM (ft bgs)]]+Table1[[#This Row],[Correction Factor WLMc (ft)]]</f>
        <v>87.960000000000008</v>
      </c>
      <c r="J25" s="11">
        <f>Table1[[#This Row],[Surveyed Elevation (ft msl)b]]+Table1[[#This Row],[Difference between Survey Pointse (ft)]]-Table1[[#This Row],[Corrected DTW WLM (ft bgs)]]</f>
        <v>17.554299999999998</v>
      </c>
      <c r="K25" s="11">
        <v>88.06</v>
      </c>
      <c r="L25" s="12" t="s">
        <v>1</v>
      </c>
      <c r="M25" s="7"/>
    </row>
    <row r="26" spans="1:13" ht="102" customHeight="1" x14ac:dyDescent="0.35">
      <c r="A26" s="9">
        <v>44637</v>
      </c>
      <c r="B26" s="10">
        <v>0.35416666666666669</v>
      </c>
      <c r="C26" s="13" t="s">
        <v>38</v>
      </c>
      <c r="D26" s="27">
        <v>105.51430000000001</v>
      </c>
      <c r="E26" s="11">
        <v>0</v>
      </c>
      <c r="F26" s="11">
        <v>87.99</v>
      </c>
      <c r="G26" s="11" t="s">
        <v>62</v>
      </c>
      <c r="H26" s="11">
        <v>-0.05</v>
      </c>
      <c r="I26" s="11">
        <f>Table1[[#This Row],[DTW WLM (ft bgs)]]+Table1[[#This Row],[Correction Factor WLMc (ft)]]</f>
        <v>87.94</v>
      </c>
      <c r="J26" s="11">
        <f>Table1[[#This Row],[Surveyed Elevation (ft msl)b]]+Table1[[#This Row],[Difference between Survey Pointse (ft)]]-Table1[[#This Row],[Corrected DTW WLM (ft bgs)]]</f>
        <v>17.574300000000008</v>
      </c>
      <c r="K26" s="11">
        <v>88.02</v>
      </c>
      <c r="L26" s="12" t="s">
        <v>1</v>
      </c>
      <c r="M26" s="8"/>
    </row>
    <row r="27" spans="1:13" ht="102.65" customHeight="1" x14ac:dyDescent="0.35">
      <c r="A27" s="9">
        <v>44644</v>
      </c>
      <c r="B27" s="10">
        <v>0.35416666666666669</v>
      </c>
      <c r="C27" s="13" t="s">
        <v>38</v>
      </c>
      <c r="D27" s="27">
        <v>105.51430000000001</v>
      </c>
      <c r="E27" s="11">
        <v>0</v>
      </c>
      <c r="F27" s="11">
        <v>87.97</v>
      </c>
      <c r="G27" s="11" t="s">
        <v>62</v>
      </c>
      <c r="H27" s="11">
        <v>-0.05</v>
      </c>
      <c r="I27" s="11">
        <f>Table1[[#This Row],[DTW WLM (ft bgs)]]+Table1[[#This Row],[Correction Factor WLMc (ft)]]</f>
        <v>87.92</v>
      </c>
      <c r="J27" s="11">
        <f>Table1[[#This Row],[Surveyed Elevation (ft msl)b]]+Table1[[#This Row],[Difference between Survey Pointse (ft)]]-Table1[[#This Row],[Corrected DTW WLM (ft bgs)]]</f>
        <v>17.594300000000004</v>
      </c>
      <c r="K27" s="11">
        <v>87.98</v>
      </c>
      <c r="L27" s="12" t="s">
        <v>1</v>
      </c>
      <c r="M27" s="8"/>
    </row>
    <row r="28" spans="1:13" ht="106.15" customHeight="1" x14ac:dyDescent="0.35">
      <c r="A28" s="9">
        <v>44649</v>
      </c>
      <c r="B28" s="10">
        <v>0.41319444444444442</v>
      </c>
      <c r="C28" s="13" t="s">
        <v>38</v>
      </c>
      <c r="D28" s="27">
        <v>105.51430000000001</v>
      </c>
      <c r="E28" s="11">
        <v>0</v>
      </c>
      <c r="F28" s="11">
        <v>87.94</v>
      </c>
      <c r="G28" s="11" t="s">
        <v>62</v>
      </c>
      <c r="H28" s="11">
        <v>-0.05</v>
      </c>
      <c r="I28" s="11">
        <f>Table1[[#This Row],[DTW WLM (ft bgs)]]+Table1[[#This Row],[Correction Factor WLMc (ft)]]</f>
        <v>87.89</v>
      </c>
      <c r="J28" s="11">
        <f>Table1[[#This Row],[Surveyed Elevation (ft msl)b]]+Table1[[#This Row],[Difference between Survey Pointse (ft)]]-Table1[[#This Row],[Corrected DTW WLM (ft bgs)]]</f>
        <v>17.624300000000005</v>
      </c>
      <c r="K28" s="11">
        <v>87.95</v>
      </c>
      <c r="L28" s="12" t="s">
        <v>1</v>
      </c>
      <c r="M28" s="8"/>
    </row>
    <row r="29" spans="1:13" ht="106.9" customHeight="1" x14ac:dyDescent="0.35">
      <c r="A29" s="9">
        <v>44658</v>
      </c>
      <c r="B29" s="10">
        <v>0.42708333333333331</v>
      </c>
      <c r="C29" s="13" t="s">
        <v>38</v>
      </c>
      <c r="D29" s="27">
        <v>105.51430000000001</v>
      </c>
      <c r="E29" s="11">
        <v>0</v>
      </c>
      <c r="F29" s="11">
        <v>87.86</v>
      </c>
      <c r="G29" s="11" t="s">
        <v>61</v>
      </c>
      <c r="H29" s="11">
        <v>-0.02</v>
      </c>
      <c r="I29" s="11">
        <f>Table1[[#This Row],[DTW WLM (ft bgs)]]+Table1[[#This Row],[Correction Factor WLMc (ft)]]</f>
        <v>87.84</v>
      </c>
      <c r="J29" s="11">
        <f>Table1[[#This Row],[Surveyed Elevation (ft msl)b]]+Table1[[#This Row],[Difference between Survey Pointse (ft)]]-Table1[[#This Row],[Corrected DTW WLM (ft bgs)]]</f>
        <v>17.674300000000002</v>
      </c>
      <c r="K29" s="11">
        <v>87.9</v>
      </c>
      <c r="L29" s="12" t="s">
        <v>1</v>
      </c>
      <c r="M29" s="8"/>
    </row>
    <row r="30" spans="1:13" ht="106.15" customHeight="1" x14ac:dyDescent="0.35">
      <c r="A30" s="9">
        <v>44665</v>
      </c>
      <c r="B30" s="10">
        <v>0.35416666666666669</v>
      </c>
      <c r="C30" s="13" t="s">
        <v>38</v>
      </c>
      <c r="D30" s="27">
        <v>105.51430000000001</v>
      </c>
      <c r="E30" s="11">
        <v>0</v>
      </c>
      <c r="F30" s="11">
        <v>87.88</v>
      </c>
      <c r="G30" s="11" t="s">
        <v>61</v>
      </c>
      <c r="H30" s="11">
        <v>-0.02</v>
      </c>
      <c r="I30" s="11">
        <f>Table1[[#This Row],[DTW WLM (ft bgs)]]+Table1[[#This Row],[Correction Factor WLMc (ft)]]</f>
        <v>87.86</v>
      </c>
      <c r="J30" s="11">
        <f>Table1[[#This Row],[Surveyed Elevation (ft msl)b]]-Table1[[#This Row],[Corrected DTW WLM (ft bgs)]]+Table1[[#This Row],[Difference between Survey Pointse (ft)]]</f>
        <v>17.654300000000006</v>
      </c>
      <c r="K30" s="11">
        <v>87.93</v>
      </c>
      <c r="L30" s="12" t="s">
        <v>1</v>
      </c>
      <c r="M30" s="8"/>
    </row>
    <row r="31" spans="1:13" ht="106.15" customHeight="1" x14ac:dyDescent="0.35">
      <c r="A31" s="9">
        <v>44679</v>
      </c>
      <c r="B31" s="10">
        <v>0.41666666666666669</v>
      </c>
      <c r="C31" s="13" t="s">
        <v>38</v>
      </c>
      <c r="D31" s="27">
        <v>105.51430000000001</v>
      </c>
      <c r="E31" s="11">
        <v>0</v>
      </c>
      <c r="F31" s="11">
        <v>87.83</v>
      </c>
      <c r="G31" s="11" t="s">
        <v>61</v>
      </c>
      <c r="H31" s="11">
        <v>-0.02</v>
      </c>
      <c r="I31" s="11">
        <f>Table1[[#This Row],[DTW WLM (ft bgs)]]+Table1[[#This Row],[Correction Factor WLMc (ft)]]</f>
        <v>87.81</v>
      </c>
      <c r="J31" s="11">
        <f>Table1[[#This Row],[Surveyed Elevation (ft msl)b]]-Table1[[#This Row],[Corrected DTW WLM (ft bgs)]]+Table1[[#This Row],[Difference between Survey Pointse (ft)]]</f>
        <v>17.704300000000003</v>
      </c>
      <c r="K31" s="11">
        <v>87.89</v>
      </c>
      <c r="L31" s="12" t="s">
        <v>1</v>
      </c>
      <c r="M31" s="8"/>
    </row>
    <row r="32" spans="1:13" ht="102" customHeight="1" x14ac:dyDescent="0.35">
      <c r="A32" s="9">
        <v>44686</v>
      </c>
      <c r="B32" s="10">
        <v>0.43055555555555558</v>
      </c>
      <c r="C32" s="13" t="s">
        <v>38</v>
      </c>
      <c r="D32" s="27">
        <v>105.51430000000001</v>
      </c>
      <c r="E32" s="11">
        <v>0</v>
      </c>
      <c r="F32" s="11">
        <v>87.81</v>
      </c>
      <c r="G32" s="11" t="s">
        <v>61</v>
      </c>
      <c r="H32" s="11">
        <v>-0.02</v>
      </c>
      <c r="I32" s="11">
        <f>Table1[[#This Row],[DTW WLM (ft bgs)]]+Table1[[#This Row],[Correction Factor WLMc (ft)]]</f>
        <v>87.79</v>
      </c>
      <c r="J32" s="11">
        <f>Table1[[#This Row],[Surveyed Elevation (ft msl)b]]-Table1[[#This Row],[Corrected DTW WLM (ft bgs)]]+Table1[[#This Row],[Difference between Survey Pointse (ft)]]</f>
        <v>17.724299999999999</v>
      </c>
      <c r="K32" s="11">
        <v>87.83</v>
      </c>
      <c r="L32" s="12" t="s">
        <v>1</v>
      </c>
      <c r="M32" s="8"/>
    </row>
    <row r="33" spans="1:13" ht="102" customHeight="1" x14ac:dyDescent="0.35">
      <c r="A33" s="9">
        <v>44693</v>
      </c>
      <c r="B33" s="10">
        <v>0.36458333333333331</v>
      </c>
      <c r="C33" s="13" t="s">
        <v>38</v>
      </c>
      <c r="D33" s="27">
        <v>105.51430000000001</v>
      </c>
      <c r="E33" s="11">
        <v>0</v>
      </c>
      <c r="F33" s="11">
        <v>87.84</v>
      </c>
      <c r="G33" s="11" t="s">
        <v>61</v>
      </c>
      <c r="H33" s="11">
        <v>-0.02</v>
      </c>
      <c r="I33" s="11">
        <f>Table1[[#This Row],[DTW WLM (ft bgs)]]+Table1[[#This Row],[Correction Factor WLMc (ft)]]</f>
        <v>87.820000000000007</v>
      </c>
      <c r="J33" s="11">
        <f>Table1[[#This Row],[Surveyed Elevation (ft msl)b]]-Table1[[#This Row],[Corrected DTW WLM (ft bgs)]]+Table1[[#This Row],[Difference between Survey Pointse (ft)]]</f>
        <v>17.694299999999998</v>
      </c>
      <c r="K33" s="11">
        <v>87.88</v>
      </c>
      <c r="L33" s="12" t="s">
        <v>1</v>
      </c>
      <c r="M33" s="8"/>
    </row>
    <row r="34" spans="1:13" ht="102" customHeight="1" x14ac:dyDescent="0.35">
      <c r="A34" s="9">
        <v>44700</v>
      </c>
      <c r="B34" s="10">
        <v>0.35416666666666669</v>
      </c>
      <c r="C34" s="13" t="s">
        <v>38</v>
      </c>
      <c r="D34" s="27">
        <v>105.51430000000001</v>
      </c>
      <c r="E34" s="11">
        <v>0</v>
      </c>
      <c r="F34" s="11">
        <v>87.88</v>
      </c>
      <c r="G34" s="11" t="s">
        <v>61</v>
      </c>
      <c r="H34" s="11">
        <v>-0.02</v>
      </c>
      <c r="I34" s="11">
        <f>Table1[[#This Row],[DTW WLM (ft bgs)]]+Table1[[#This Row],[Correction Factor WLMc (ft)]]</f>
        <v>87.86</v>
      </c>
      <c r="J34" s="11">
        <f>Table1[[#This Row],[Surveyed Elevation (ft msl)b]]-Table1[[#This Row],[Corrected DTW WLM (ft bgs)]]+Table1[[#This Row],[Difference between Survey Pointse (ft)]]</f>
        <v>17.654300000000006</v>
      </c>
      <c r="K34" s="11">
        <v>87.91</v>
      </c>
      <c r="L34" s="12" t="s">
        <v>1</v>
      </c>
      <c r="M34" s="8"/>
    </row>
    <row r="35" spans="1:13" ht="102" customHeight="1" x14ac:dyDescent="0.35">
      <c r="A35" s="9">
        <v>44707</v>
      </c>
      <c r="B35" s="10">
        <v>0.42708333333333331</v>
      </c>
      <c r="C35" s="13" t="s">
        <v>38</v>
      </c>
      <c r="D35" s="27">
        <v>105.51430000000001</v>
      </c>
      <c r="E35" s="11">
        <v>0</v>
      </c>
      <c r="F35" s="11">
        <v>87.82</v>
      </c>
      <c r="G35" s="11" t="s">
        <v>61</v>
      </c>
      <c r="H35" s="11">
        <v>-0.02</v>
      </c>
      <c r="I35" s="11">
        <f>Table1[[#This Row],[DTW WLM (ft bgs)]]+Table1[[#This Row],[Correction Factor WLMc (ft)]]</f>
        <v>87.8</v>
      </c>
      <c r="J35" s="11">
        <f>Table1[[#This Row],[Surveyed Elevation (ft msl)b]]-Table1[[#This Row],[Corrected DTW WLM (ft bgs)]]+Table1[[#This Row],[Difference between Survey Pointse (ft)]]</f>
        <v>17.714300000000009</v>
      </c>
      <c r="K35" s="11">
        <v>87.87</v>
      </c>
      <c r="L35" s="12" t="s">
        <v>1</v>
      </c>
      <c r="M35" s="8"/>
    </row>
    <row r="36" spans="1:13" ht="102" customHeight="1" x14ac:dyDescent="0.35">
      <c r="A36" s="9">
        <v>44714</v>
      </c>
      <c r="B36" s="10">
        <v>0.40069444444444446</v>
      </c>
      <c r="C36" s="13" t="s">
        <v>39</v>
      </c>
      <c r="D36" s="27">
        <v>105.6703</v>
      </c>
      <c r="E36" s="27">
        <f>Sheet1!D$107</f>
        <v>-0.1559999999999917</v>
      </c>
      <c r="F36" s="11">
        <f>88.08+Table1[[#This Row],[Difference between Survey Pointse (ft)]]</f>
        <v>87.924000000000007</v>
      </c>
      <c r="G36" s="11" t="s">
        <v>62</v>
      </c>
      <c r="H36" s="11">
        <v>-0.02</v>
      </c>
      <c r="I36" s="11">
        <f>Table1[[#This Row],[DTW WLM (ft bgs)]]+Table1[[#This Row],[Correction Factor WLMc (ft)]]</f>
        <v>87.904000000000011</v>
      </c>
      <c r="J36" s="11">
        <f>Table1[[#This Row],[Surveyed Elevation (ft msl)b]]-Table1[[#This Row],[Corrected DTW WLM (ft bgs)]]+Table1[[#This Row],[Difference between Survey Pointse (ft)]]</f>
        <v>17.610299999999995</v>
      </c>
      <c r="K36" s="11">
        <f>88.09+Table1[[#This Row],[Difference between Survey Pointse (ft)]]</f>
        <v>87.934000000000012</v>
      </c>
      <c r="L36" s="12" t="s">
        <v>1</v>
      </c>
      <c r="M36" s="8"/>
    </row>
    <row r="37" spans="1:13" ht="102" customHeight="1" x14ac:dyDescent="0.35">
      <c r="A37" s="9">
        <v>44721</v>
      </c>
      <c r="B37" s="10">
        <v>0.35416666666666669</v>
      </c>
      <c r="C37" s="13" t="s">
        <v>39</v>
      </c>
      <c r="D37" s="27">
        <v>105.6703</v>
      </c>
      <c r="E37" s="27">
        <f>Sheet1!D$107</f>
        <v>-0.1559999999999917</v>
      </c>
      <c r="F37" s="11">
        <f>88.17+Table1[[#This Row],[Difference between Survey Pointse (ft)]]</f>
        <v>88.01400000000001</v>
      </c>
      <c r="G37" s="11" t="s">
        <v>61</v>
      </c>
      <c r="H37" s="11">
        <v>-0.02</v>
      </c>
      <c r="I37" s="11">
        <f>Table1[[#This Row],[DTW WLM (ft bgs)]]+Table1[[#This Row],[Correction Factor WLMc (ft)]]</f>
        <v>87.994000000000014</v>
      </c>
      <c r="J37" s="11">
        <f>Table1[[#This Row],[Surveyed Elevation (ft msl)b]]-Table1[[#This Row],[Corrected DTW WLM (ft bgs)]]+Table1[[#This Row],[Difference between Survey Pointse (ft)]]</f>
        <v>17.520299999999992</v>
      </c>
      <c r="K37" s="11">
        <f>88.11+Table1[[#This Row],[Difference between Survey Pointse (ft)]]</f>
        <v>87.954000000000008</v>
      </c>
      <c r="L37" s="12" t="s">
        <v>1</v>
      </c>
      <c r="M37" s="8"/>
    </row>
    <row r="38" spans="1:13" ht="102.65" customHeight="1" x14ac:dyDescent="0.35">
      <c r="A38" s="9">
        <v>44728</v>
      </c>
      <c r="B38" s="10">
        <v>0.34375</v>
      </c>
      <c r="C38" s="13" t="s">
        <v>38</v>
      </c>
      <c r="D38" s="27">
        <v>105.51430000000001</v>
      </c>
      <c r="E38" s="11">
        <v>0</v>
      </c>
      <c r="F38" s="11">
        <v>87.96</v>
      </c>
      <c r="G38" s="11" t="s">
        <v>61</v>
      </c>
      <c r="H38" s="11">
        <v>-0.02</v>
      </c>
      <c r="I38" s="11">
        <f>Table1[[#This Row],[DTW WLM (ft bgs)]]+Table1[[#This Row],[Correction Factor WLMc (ft)]]</f>
        <v>87.94</v>
      </c>
      <c r="J38" s="11">
        <f>Table1[[#This Row],[Surveyed Elevation (ft msl)b]]-Table1[[#This Row],[Corrected DTW WLM (ft bgs)]]+Table1[[#This Row],[Difference between Survey Pointse (ft)]]</f>
        <v>17.574300000000008</v>
      </c>
      <c r="K38" s="11">
        <v>88.02</v>
      </c>
      <c r="L38" s="12" t="s">
        <v>1</v>
      </c>
      <c r="M38" s="8"/>
    </row>
    <row r="39" spans="1:13" ht="102" customHeight="1" x14ac:dyDescent="0.35">
      <c r="A39" s="9">
        <v>44735</v>
      </c>
      <c r="B39" s="10">
        <v>0.39999999999999997</v>
      </c>
      <c r="C39" s="13" t="s">
        <v>39</v>
      </c>
      <c r="D39" s="27">
        <v>105.6703</v>
      </c>
      <c r="E39" s="27">
        <f>Sheet1!D$107</f>
        <v>-0.1559999999999917</v>
      </c>
      <c r="F39" s="11">
        <f>88.15+Table1[[#This Row],[Difference between Survey Pointse (ft)]]</f>
        <v>87.994000000000014</v>
      </c>
      <c r="G39" s="11" t="s">
        <v>61</v>
      </c>
      <c r="H39" s="11">
        <v>-0.02</v>
      </c>
      <c r="I39" s="11">
        <f>Table1[[#This Row],[DTW WLM (ft bgs)]]+Table1[[#This Row],[Correction Factor WLMc (ft)]]</f>
        <v>87.974000000000018</v>
      </c>
      <c r="J39" s="11">
        <f>Table1[[#This Row],[Surveyed Elevation (ft msl)b]]-Table1[[#This Row],[Corrected DTW WLM (ft bgs)]]+Table1[[#This Row],[Difference between Survey Pointse (ft)]]</f>
        <v>17.540299999999988</v>
      </c>
      <c r="K39" s="11">
        <f>88.13+Table1[[#This Row],[Difference between Survey Pointse (ft)]]</f>
        <v>87.974000000000004</v>
      </c>
      <c r="L39" s="12" t="s">
        <v>1</v>
      </c>
      <c r="M39" s="8"/>
    </row>
    <row r="40" spans="1:13" ht="102" customHeight="1" x14ac:dyDescent="0.35">
      <c r="A40" s="9">
        <v>44743</v>
      </c>
      <c r="B40" s="10">
        <v>0.37152777777777773</v>
      </c>
      <c r="C40" s="13" t="s">
        <v>38</v>
      </c>
      <c r="D40" s="27">
        <v>105.51430000000001</v>
      </c>
      <c r="E40" s="11">
        <v>0</v>
      </c>
      <c r="F40" s="11">
        <v>88.09</v>
      </c>
      <c r="G40" s="11" t="s">
        <v>61</v>
      </c>
      <c r="H40" s="11">
        <v>-0.02</v>
      </c>
      <c r="I40" s="11">
        <f>Table1[[#This Row],[DTW WLM (ft bgs)]]+Table1[[#This Row],[Correction Factor WLMc (ft)]]</f>
        <v>88.070000000000007</v>
      </c>
      <c r="J40" s="11">
        <f>Table1[[#This Row],[Surveyed Elevation (ft msl)b]]-Table1[[#This Row],[Corrected DTW WLM (ft bgs)]]+Table1[[#This Row],[Difference between Survey Pointse (ft)]]</f>
        <v>17.444299999999998</v>
      </c>
      <c r="K40" s="11">
        <v>88.12</v>
      </c>
      <c r="L40" s="12" t="s">
        <v>1</v>
      </c>
      <c r="M40" s="8"/>
    </row>
    <row r="41" spans="1:13" ht="102" customHeight="1" x14ac:dyDescent="0.35">
      <c r="A41" s="9">
        <v>44749</v>
      </c>
      <c r="B41" s="10">
        <v>0.3576388888888889</v>
      </c>
      <c r="C41" s="13" t="s">
        <v>38</v>
      </c>
      <c r="D41" s="27">
        <v>105.51430000000001</v>
      </c>
      <c r="E41" s="11">
        <v>0</v>
      </c>
      <c r="F41" s="11">
        <v>88.08</v>
      </c>
      <c r="G41" s="11" t="s">
        <v>61</v>
      </c>
      <c r="H41" s="11">
        <v>-0.02</v>
      </c>
      <c r="I41" s="11">
        <f>Table1[[#This Row],[DTW WLM (ft bgs)]]+Table1[[#This Row],[Correction Factor WLMc (ft)]]</f>
        <v>88.06</v>
      </c>
      <c r="J41" s="11">
        <f>Table1[[#This Row],[Surveyed Elevation (ft msl)b]]-Table1[[#This Row],[Corrected DTW WLM (ft bgs)]]+Table1[[#This Row],[Difference between Survey Pointse (ft)]]</f>
        <v>17.454300000000003</v>
      </c>
      <c r="K41" s="11">
        <v>88.12</v>
      </c>
      <c r="L41" s="12" t="s">
        <v>1</v>
      </c>
      <c r="M41" s="8"/>
    </row>
    <row r="42" spans="1:13" ht="101.25" customHeight="1" x14ac:dyDescent="0.35">
      <c r="A42" s="9">
        <v>44755</v>
      </c>
      <c r="B42" s="10">
        <v>0.34583333333333338</v>
      </c>
      <c r="C42" s="13" t="s">
        <v>38</v>
      </c>
      <c r="D42" s="27">
        <v>105.51430000000001</v>
      </c>
      <c r="E42" s="11">
        <v>0</v>
      </c>
      <c r="F42" s="11">
        <v>88.09</v>
      </c>
      <c r="G42" s="11" t="s">
        <v>61</v>
      </c>
      <c r="H42" s="11">
        <v>-0.02</v>
      </c>
      <c r="I42" s="11">
        <f>Table1[[#This Row],[DTW WLM (ft bgs)]]+Table1[[#This Row],[Correction Factor WLMc (ft)]]</f>
        <v>88.070000000000007</v>
      </c>
      <c r="J42" s="11">
        <f>Table1[[#This Row],[Surveyed Elevation (ft msl)b]]-Table1[[#This Row],[Corrected DTW WLM (ft bgs)]]+Table1[[#This Row],[Difference between Survey Pointse (ft)]]</f>
        <v>17.444299999999998</v>
      </c>
      <c r="K42" s="11">
        <v>88.15</v>
      </c>
      <c r="L42" s="12" t="s">
        <v>1</v>
      </c>
      <c r="M42" s="8"/>
    </row>
    <row r="43" spans="1:13" ht="101.5" customHeight="1" x14ac:dyDescent="0.35">
      <c r="A43" s="9">
        <v>44763</v>
      </c>
      <c r="B43" s="10">
        <v>0.33333333333333331</v>
      </c>
      <c r="C43" s="13" t="s">
        <v>38</v>
      </c>
      <c r="D43" s="27">
        <v>105.51430000000001</v>
      </c>
      <c r="E43" s="11">
        <v>0</v>
      </c>
      <c r="F43" s="11">
        <v>88.08</v>
      </c>
      <c r="G43" s="11" t="s">
        <v>61</v>
      </c>
      <c r="H43" s="11">
        <v>-0.02</v>
      </c>
      <c r="I43" s="11">
        <f>Table1[[#This Row],[DTW WLM (ft bgs)]]+Table1[[#This Row],[Correction Factor WLMc (ft)]]</f>
        <v>88.06</v>
      </c>
      <c r="J43" s="11">
        <f>Table1[[#This Row],[Surveyed Elevation (ft msl)b]]-Table1[[#This Row],[Corrected DTW WLM (ft bgs)]]+Table1[[#This Row],[Difference between Survey Pointse (ft)]]</f>
        <v>17.454300000000003</v>
      </c>
      <c r="K43" s="11">
        <v>88.12</v>
      </c>
      <c r="L43" s="12" t="s">
        <v>1</v>
      </c>
      <c r="M43" s="8"/>
    </row>
    <row r="44" spans="1:13" ht="100.9" customHeight="1" x14ac:dyDescent="0.35">
      <c r="A44" s="9">
        <v>44770</v>
      </c>
      <c r="B44" s="10">
        <v>0.52916666666666667</v>
      </c>
      <c r="C44" s="13" t="s">
        <v>38</v>
      </c>
      <c r="D44" s="27">
        <v>105.51430000000001</v>
      </c>
      <c r="E44" s="11">
        <v>0</v>
      </c>
      <c r="F44" s="11">
        <v>88.12</v>
      </c>
      <c r="G44" s="11" t="s">
        <v>61</v>
      </c>
      <c r="H44" s="11">
        <v>-0.02</v>
      </c>
      <c r="I44" s="11">
        <f>Table1[[#This Row],[DTW WLM (ft bgs)]]+Table1[[#This Row],[Correction Factor WLMc (ft)]]</f>
        <v>88.100000000000009</v>
      </c>
      <c r="J44" s="11">
        <f>Table1[[#This Row],[Surveyed Elevation (ft msl)b]]-Table1[[#This Row],[Corrected DTW WLM (ft bgs)]]+Table1[[#This Row],[Difference between Survey Pointse (ft)]]</f>
        <v>17.414299999999997</v>
      </c>
      <c r="K44" s="11">
        <v>88.15</v>
      </c>
      <c r="L44" s="12" t="s">
        <v>1</v>
      </c>
      <c r="M44" s="8"/>
    </row>
    <row r="45" spans="1:13" ht="100.9" customHeight="1" x14ac:dyDescent="0.35">
      <c r="A45" s="9">
        <v>44777</v>
      </c>
      <c r="B45" s="10">
        <v>0.3611111111111111</v>
      </c>
      <c r="C45" s="13" t="s">
        <v>38</v>
      </c>
      <c r="D45" s="27">
        <v>105.51430000000001</v>
      </c>
      <c r="E45" s="11">
        <v>0</v>
      </c>
      <c r="F45" s="11">
        <v>88.12</v>
      </c>
      <c r="G45" s="11" t="s">
        <v>61</v>
      </c>
      <c r="H45" s="11">
        <v>-0.02</v>
      </c>
      <c r="I45" s="11">
        <f>Table1[[#This Row],[DTW WLM (ft bgs)]]+Table1[[#This Row],[Correction Factor WLMc (ft)]]</f>
        <v>88.100000000000009</v>
      </c>
      <c r="J45" s="11">
        <f>Table1[[#This Row],[Surveyed Elevation (ft msl)b]]-Table1[[#This Row],[Corrected DTW WLM (ft bgs)]]+Table1[[#This Row],[Difference between Survey Pointse (ft)]]</f>
        <v>17.414299999999997</v>
      </c>
      <c r="K45" s="11">
        <v>88.18</v>
      </c>
      <c r="L45" s="12" t="s">
        <v>1</v>
      </c>
      <c r="M45" s="8"/>
    </row>
    <row r="46" spans="1:13" ht="100.9" customHeight="1" x14ac:dyDescent="0.35">
      <c r="A46" s="9">
        <v>44784</v>
      </c>
      <c r="B46" s="10">
        <v>0.53819444444444442</v>
      </c>
      <c r="C46" s="13" t="s">
        <v>38</v>
      </c>
      <c r="D46" s="27">
        <v>105.51430000000001</v>
      </c>
      <c r="E46" s="11">
        <v>0</v>
      </c>
      <c r="F46" s="11">
        <v>88.16</v>
      </c>
      <c r="G46" s="11" t="s">
        <v>61</v>
      </c>
      <c r="H46" s="11">
        <v>-0.02</v>
      </c>
      <c r="I46" s="11">
        <f>Table1[[#This Row],[DTW WLM (ft bgs)]]+Table1[[#This Row],[Correction Factor WLMc (ft)]]</f>
        <v>88.14</v>
      </c>
      <c r="J46" s="11">
        <f>Table1[[#This Row],[Surveyed Elevation (ft msl)b]]-Table1[[#This Row],[Corrected DTW WLM (ft bgs)]]+Table1[[#This Row],[Difference between Survey Pointse (ft)]]</f>
        <v>17.374300000000005</v>
      </c>
      <c r="K46" s="11">
        <v>88.21</v>
      </c>
      <c r="L46" s="12" t="s">
        <v>1</v>
      </c>
      <c r="M46" s="8"/>
    </row>
    <row r="47" spans="1:13" ht="100.15" customHeight="1" x14ac:dyDescent="0.35">
      <c r="A47" s="9">
        <v>44791</v>
      </c>
      <c r="B47" s="10">
        <v>0.47916666666666669</v>
      </c>
      <c r="C47" s="13" t="s">
        <v>39</v>
      </c>
      <c r="D47" s="27">
        <v>105.6703</v>
      </c>
      <c r="E47" s="27">
        <f>Sheet1!D$107</f>
        <v>-0.1559999999999917</v>
      </c>
      <c r="F47" s="11">
        <f>88.24+Table1[[#This Row],[Difference between Survey Pointse (ft)]]</f>
        <v>88.084000000000003</v>
      </c>
      <c r="G47" s="11" t="s">
        <v>61</v>
      </c>
      <c r="H47" s="11">
        <v>-0.02</v>
      </c>
      <c r="I47" s="11">
        <f>Table1[[#This Row],[DTW WLM (ft bgs)]]+Table1[[#This Row],[Correction Factor WLMc (ft)]]</f>
        <v>88.064000000000007</v>
      </c>
      <c r="J47" s="11">
        <f>Table1[[#This Row],[Surveyed Elevation (ft msl)b]]-Table1[[#This Row],[Corrected DTW WLM (ft bgs)]]+Table1[[#This Row],[Difference between Survey Pointse (ft)]]</f>
        <v>17.450299999999999</v>
      </c>
      <c r="K47" s="11">
        <f>88.29+Table1[[#This Row],[Difference between Survey Pointse (ft)]]</f>
        <v>88.134000000000015</v>
      </c>
      <c r="L47" s="12" t="s">
        <v>1</v>
      </c>
      <c r="M47" s="8"/>
    </row>
    <row r="48" spans="1:13" ht="100.15" customHeight="1" x14ac:dyDescent="0.35">
      <c r="A48" s="9">
        <v>44798</v>
      </c>
      <c r="B48" s="10">
        <v>0.40972222222222227</v>
      </c>
      <c r="C48" s="13" t="s">
        <v>39</v>
      </c>
      <c r="D48" s="27">
        <v>105.6703</v>
      </c>
      <c r="E48" s="27">
        <f>Sheet1!D$107</f>
        <v>-0.1559999999999917</v>
      </c>
      <c r="F48" s="11">
        <f>88.51+Table1[[#This Row],[Difference between Survey Pointse (ft)]]</f>
        <v>88.354000000000013</v>
      </c>
      <c r="G48" s="11" t="s">
        <v>61</v>
      </c>
      <c r="H48" s="11">
        <v>-0.02</v>
      </c>
      <c r="I48" s="11">
        <f>Table1[[#This Row],[DTW WLM (ft bgs)]]+Table1[[#This Row],[Correction Factor WLMc (ft)]]</f>
        <v>88.334000000000017</v>
      </c>
      <c r="J48" s="11">
        <f>Table1[[#This Row],[Surveyed Elevation (ft msl)b]]-Table1[[#This Row],[Corrected DTW WLM (ft bgs)]]+Table1[[#This Row],[Difference between Survey Pointse (ft)]]</f>
        <v>17.180299999999988</v>
      </c>
      <c r="K48" s="11">
        <f>88.53+Table1[[#This Row],[Difference between Survey Pointse (ft)]]</f>
        <v>88.374000000000009</v>
      </c>
      <c r="L48" s="12" t="s">
        <v>71</v>
      </c>
      <c r="M48" s="8"/>
    </row>
    <row r="49" spans="1:13" ht="100.15" customHeight="1" x14ac:dyDescent="0.35">
      <c r="A49" s="9">
        <v>44805</v>
      </c>
      <c r="B49" s="10">
        <v>0.39861111111111108</v>
      </c>
      <c r="C49" s="13" t="s">
        <v>38</v>
      </c>
      <c r="D49" s="27">
        <v>105.51430000000001</v>
      </c>
      <c r="E49" s="11">
        <v>0</v>
      </c>
      <c r="F49" s="11">
        <v>88.46</v>
      </c>
      <c r="G49" s="11" t="s">
        <v>61</v>
      </c>
      <c r="H49" s="11">
        <v>-0.02</v>
      </c>
      <c r="I49" s="11">
        <f>Table1[[#This Row],[DTW WLM (ft bgs)]]+Table1[[#This Row],[Correction Factor WLMc (ft)]]</f>
        <v>88.44</v>
      </c>
      <c r="J49" s="11">
        <f>Table1[[#This Row],[Surveyed Elevation (ft msl)b]]-Table1[[#This Row],[Corrected DTW WLM (ft bgs)]]+Table1[[#This Row],[Difference between Survey Pointse (ft)]]</f>
        <v>17.074300000000008</v>
      </c>
      <c r="K49" s="11">
        <v>88.49</v>
      </c>
      <c r="L49" s="12" t="s">
        <v>1</v>
      </c>
      <c r="M49" s="8"/>
    </row>
    <row r="50" spans="1:13" ht="99" customHeight="1" x14ac:dyDescent="0.35">
      <c r="A50" s="9">
        <v>44812</v>
      </c>
      <c r="B50" s="10">
        <v>0.34375</v>
      </c>
      <c r="C50" s="13" t="s">
        <v>38</v>
      </c>
      <c r="D50" s="27">
        <v>105.51430000000001</v>
      </c>
      <c r="E50" s="11">
        <v>0</v>
      </c>
      <c r="F50" s="11">
        <v>88.48</v>
      </c>
      <c r="G50" s="11" t="s">
        <v>61</v>
      </c>
      <c r="H50" s="11">
        <v>-0.02</v>
      </c>
      <c r="I50" s="11">
        <f>Table1[[#This Row],[DTW WLM (ft bgs)]]+Table1[[#This Row],[Correction Factor WLMc (ft)]]</f>
        <v>88.460000000000008</v>
      </c>
      <c r="J50" s="11">
        <f>Table1[[#This Row],[Surveyed Elevation (ft msl)b]]-Table1[[#This Row],[Corrected DTW WLM (ft bgs)]]+Table1[[#This Row],[Difference between Survey Pointse (ft)]]</f>
        <v>17.054299999999998</v>
      </c>
      <c r="K50" s="11">
        <v>88.55</v>
      </c>
      <c r="L50" s="12" t="s">
        <v>1</v>
      </c>
      <c r="M50" s="8"/>
    </row>
    <row r="51" spans="1:13" ht="100.9" customHeight="1" x14ac:dyDescent="0.35">
      <c r="A51" s="9">
        <v>44819</v>
      </c>
      <c r="B51" s="10">
        <v>0.33680555555555558</v>
      </c>
      <c r="C51" s="13" t="s">
        <v>38</v>
      </c>
      <c r="D51" s="27">
        <v>105.51430000000001</v>
      </c>
      <c r="E51" s="11">
        <v>0</v>
      </c>
      <c r="F51" s="11">
        <v>88.48</v>
      </c>
      <c r="G51" s="11" t="s">
        <v>61</v>
      </c>
      <c r="H51" s="11">
        <v>-0.02</v>
      </c>
      <c r="I51" s="11">
        <f>Table1[[#This Row],[DTW WLM (ft bgs)]]+Table1[[#This Row],[Correction Factor WLMc (ft)]]</f>
        <v>88.460000000000008</v>
      </c>
      <c r="J51" s="11">
        <f>Table1[[#This Row],[Surveyed Elevation (ft msl)b]]-Table1[[#This Row],[Corrected DTW WLM (ft bgs)]]+Table1[[#This Row],[Difference between Survey Pointse (ft)]]</f>
        <v>17.054299999999998</v>
      </c>
      <c r="K51" s="11">
        <v>88.55</v>
      </c>
      <c r="L51" s="12" t="s">
        <v>1</v>
      </c>
      <c r="M51" s="8"/>
    </row>
    <row r="52" spans="1:13" ht="100.5" customHeight="1" x14ac:dyDescent="0.35">
      <c r="A52" s="9">
        <v>44826</v>
      </c>
      <c r="B52" s="10">
        <v>0.49652777777777773</v>
      </c>
      <c r="C52" s="13" t="s">
        <v>38</v>
      </c>
      <c r="D52" s="27">
        <v>105.51430000000001</v>
      </c>
      <c r="E52" s="11">
        <v>0</v>
      </c>
      <c r="F52" s="11">
        <v>88.86</v>
      </c>
      <c r="G52" s="38" t="s">
        <v>72</v>
      </c>
      <c r="H52" s="11">
        <v>-0.12</v>
      </c>
      <c r="I52" s="11">
        <f>Table1[[#This Row],[DTW WLM (ft bgs)]]+Table1[[#This Row],[Correction Factor WLMc (ft)]]</f>
        <v>88.74</v>
      </c>
      <c r="J52" s="11">
        <f>Table1[[#This Row],[Surveyed Elevation (ft msl)b]]-Table1[[#This Row],[Corrected DTW WLM (ft bgs)]]+Table1[[#This Row],[Difference between Survey Pointse (ft)]]</f>
        <v>16.774300000000011</v>
      </c>
      <c r="K52" s="11">
        <v>88.86</v>
      </c>
      <c r="L52" s="12" t="s">
        <v>1</v>
      </c>
      <c r="M52" s="8"/>
    </row>
    <row r="53" spans="1:13" ht="99.75" customHeight="1" x14ac:dyDescent="0.35">
      <c r="A53" s="9">
        <v>44833</v>
      </c>
      <c r="B53" s="10">
        <v>0.36527777777777781</v>
      </c>
      <c r="C53" s="13" t="s">
        <v>38</v>
      </c>
      <c r="D53" s="27">
        <v>105.51430000000001</v>
      </c>
      <c r="E53" s="11">
        <v>0</v>
      </c>
      <c r="F53" s="11">
        <v>88.45</v>
      </c>
      <c r="G53" s="11" t="s">
        <v>65</v>
      </c>
      <c r="H53" s="11">
        <v>-0.06</v>
      </c>
      <c r="I53" s="11">
        <v>88.45</v>
      </c>
      <c r="J53" s="11">
        <f>Table1[[#This Row],[Surveyed Elevation (ft msl)b]]-Table1[[#This Row],[Corrected DTW WLM (ft bgs)]]+Table1[[#This Row],[Difference between Survey Pointse (ft)]]</f>
        <v>17.064300000000003</v>
      </c>
      <c r="K53" s="11">
        <f>Table1[[#This Row],[Corrected DTW WLM (ft bgs)]]</f>
        <v>88.45</v>
      </c>
      <c r="L53" s="12" t="s">
        <v>1</v>
      </c>
      <c r="M53" s="8"/>
    </row>
    <row r="54" spans="1:13" ht="99.65" customHeight="1" x14ac:dyDescent="0.35">
      <c r="A54" s="9">
        <v>44840</v>
      </c>
      <c r="B54" s="10">
        <v>0.34722222222222227</v>
      </c>
      <c r="C54" s="13" t="s">
        <v>38</v>
      </c>
      <c r="D54" s="27">
        <v>105.51430000000001</v>
      </c>
      <c r="E54" s="11">
        <v>0</v>
      </c>
      <c r="F54" s="11">
        <v>88.47</v>
      </c>
      <c r="G54" s="11" t="s">
        <v>61</v>
      </c>
      <c r="H54" s="11">
        <v>-0.02</v>
      </c>
      <c r="I54" s="11">
        <f>Table1[[#This Row],[DTW WLM (ft bgs)]]+Table1[[#This Row],[Correction Factor WLMc (ft)]]</f>
        <v>88.45</v>
      </c>
      <c r="J54" s="11">
        <f>Table1[[#This Row],[Surveyed Elevation (ft msl)b]]-Table1[[#This Row],[Corrected DTW WLM (ft bgs)]]+Table1[[#This Row],[Difference between Survey Pointse (ft)]]</f>
        <v>17.064300000000003</v>
      </c>
      <c r="K54" s="11">
        <v>88.48</v>
      </c>
      <c r="L54" s="12" t="s">
        <v>1</v>
      </c>
      <c r="M54" s="8"/>
    </row>
    <row r="55" spans="1:13" ht="99.65" customHeight="1" x14ac:dyDescent="0.35">
      <c r="A55" s="9">
        <v>44850</v>
      </c>
      <c r="B55" s="10">
        <v>0.33333333333333331</v>
      </c>
      <c r="C55" s="13" t="s">
        <v>38</v>
      </c>
      <c r="D55" s="27">
        <v>105.51430000000001</v>
      </c>
      <c r="E55" s="11">
        <v>0</v>
      </c>
      <c r="F55" s="11">
        <v>88.69</v>
      </c>
      <c r="G55" s="11" t="s">
        <v>61</v>
      </c>
      <c r="H55" s="11">
        <v>-0.02</v>
      </c>
      <c r="I55" s="11">
        <f>Table1[[#This Row],[DTW WLM (ft bgs)]]+Table1[[#This Row],[Correction Factor WLMc (ft)]]</f>
        <v>88.67</v>
      </c>
      <c r="J55" s="11">
        <f>Table1[[#This Row],[Surveyed Elevation (ft msl)b]]-Table1[[#This Row],[Corrected DTW WLM (ft bgs)]]+Table1[[#This Row],[Difference between Survey Pointse (ft)]]</f>
        <v>16.844300000000004</v>
      </c>
      <c r="K55" s="11">
        <v>88.71</v>
      </c>
      <c r="L55" s="12" t="s">
        <v>1</v>
      </c>
      <c r="M55" s="8"/>
    </row>
    <row r="56" spans="1:13" ht="99" customHeight="1" x14ac:dyDescent="0.35">
      <c r="A56" s="9">
        <v>44852</v>
      </c>
      <c r="B56" s="10">
        <v>0.34583333333333338</v>
      </c>
      <c r="C56" s="13" t="s">
        <v>38</v>
      </c>
      <c r="D56" s="29">
        <v>105.51430000000001</v>
      </c>
      <c r="E56" s="11">
        <v>0</v>
      </c>
      <c r="F56" s="11">
        <v>88.49</v>
      </c>
      <c r="G56" s="11" t="s">
        <v>66</v>
      </c>
      <c r="H56" s="11">
        <v>0</v>
      </c>
      <c r="I56" s="11">
        <v>88.49</v>
      </c>
      <c r="J56" s="11">
        <f>Table1[[#This Row],[Surveyed Elevation (ft msl)b]]-Table1[[#This Row],[Corrected DTW WLM (ft bgs)]]+Table1[[#This Row],[Difference between Survey Pointse (ft)]]</f>
        <v>17.024300000000011</v>
      </c>
      <c r="K56" s="11">
        <f>Table1[[#This Row],[Corrected DTW WLM (ft bgs)]]</f>
        <v>88.49</v>
      </c>
      <c r="L56" s="12" t="s">
        <v>1</v>
      </c>
      <c r="M56" s="8"/>
    </row>
    <row r="57" spans="1:13" ht="99" customHeight="1" x14ac:dyDescent="0.35">
      <c r="A57" s="9">
        <v>44854</v>
      </c>
      <c r="B57" s="10">
        <v>0.36458333333333331</v>
      </c>
      <c r="C57" s="13" t="s">
        <v>38</v>
      </c>
      <c r="D57" s="29">
        <v>105.51430555555555</v>
      </c>
      <c r="E57" s="11">
        <v>0</v>
      </c>
      <c r="F57" s="11">
        <v>88.48</v>
      </c>
      <c r="G57" s="11" t="s">
        <v>61</v>
      </c>
      <c r="H57" s="11">
        <v>-0.02</v>
      </c>
      <c r="I57" s="11">
        <f>Table1[[#This Row],[DTW WLM (ft bgs)]]+Table1[[#This Row],[Correction Factor WLMc (ft)]]</f>
        <v>88.460000000000008</v>
      </c>
      <c r="J57" s="11">
        <f>Table1[[#This Row],[Surveyed Elevation (ft msl)b]]-Table1[[#This Row],[Corrected DTW WLM (ft bgs)]]+Table1[[#This Row],[Difference between Survey Pointse (ft)]]</f>
        <v>17.054305555555544</v>
      </c>
      <c r="K57" s="11">
        <v>88.43</v>
      </c>
      <c r="L57" s="12" t="s">
        <v>67</v>
      </c>
      <c r="M57" s="8"/>
    </row>
    <row r="58" spans="1:13" ht="98.25" customHeight="1" x14ac:dyDescent="0.35">
      <c r="A58" s="9">
        <v>44859</v>
      </c>
      <c r="B58" s="10">
        <v>0.3611111111111111</v>
      </c>
      <c r="C58" s="13" t="s">
        <v>38</v>
      </c>
      <c r="D58" s="29">
        <v>105.51430000000001</v>
      </c>
      <c r="E58" s="11">
        <v>0</v>
      </c>
      <c r="F58" s="11">
        <v>88.63</v>
      </c>
      <c r="G58" s="11" t="s">
        <v>66</v>
      </c>
      <c r="H58" s="11">
        <v>0</v>
      </c>
      <c r="I58" s="11">
        <v>88.63</v>
      </c>
      <c r="J58" s="11">
        <f>Table1[[#This Row],[Surveyed Elevation (ft msl)b]]-Table1[[#This Row],[Corrected DTW WLM (ft bgs)]]+Table1[[#This Row],[Difference between Survey Pointse (ft)]]</f>
        <v>16.88430000000001</v>
      </c>
      <c r="K58" s="11">
        <f>Table1[[#This Row],[Corrected DTW WLM (ft bgs)]]</f>
        <v>88.63</v>
      </c>
      <c r="L58" s="12" t="s">
        <v>67</v>
      </c>
      <c r="M58" s="8"/>
    </row>
    <row r="59" spans="1:13" ht="98.25" customHeight="1" x14ac:dyDescent="0.35">
      <c r="A59" s="9">
        <v>44861</v>
      </c>
      <c r="B59" s="10">
        <v>0.33333333333333331</v>
      </c>
      <c r="C59" s="13" t="s">
        <v>38</v>
      </c>
      <c r="D59" s="29">
        <v>105.51430000000001</v>
      </c>
      <c r="E59" s="11">
        <v>0</v>
      </c>
      <c r="F59" s="11">
        <v>88.63</v>
      </c>
      <c r="G59" s="11" t="s">
        <v>65</v>
      </c>
      <c r="H59" s="11">
        <v>-0.06</v>
      </c>
      <c r="I59" s="11">
        <v>88.63</v>
      </c>
      <c r="J59" s="11">
        <f>Table1[[#This Row],[Surveyed Elevation (ft msl)b]]-Table1[[#This Row],[Corrected DTW WLM (ft bgs)]]+Table1[[#This Row],[Difference between Survey Pointse (ft)]]</f>
        <v>16.88430000000001</v>
      </c>
      <c r="K59" s="11">
        <f>Table1[[#This Row],[Corrected DTW WLM (ft bgs)]]</f>
        <v>88.63</v>
      </c>
      <c r="L59" s="12" t="s">
        <v>67</v>
      </c>
      <c r="M59" s="8"/>
    </row>
    <row r="60" spans="1:13" ht="98.25" customHeight="1" x14ac:dyDescent="0.35">
      <c r="A60" s="9">
        <v>44866</v>
      </c>
      <c r="B60" s="10">
        <v>0.35416666666666669</v>
      </c>
      <c r="C60" s="13" t="s">
        <v>38</v>
      </c>
      <c r="D60" s="29">
        <v>105.51430000000001</v>
      </c>
      <c r="E60" s="11">
        <v>0</v>
      </c>
      <c r="F60" s="11">
        <v>88.66</v>
      </c>
      <c r="G60" s="11" t="s">
        <v>65</v>
      </c>
      <c r="H60" s="11">
        <v>-0.06</v>
      </c>
      <c r="I60" s="11">
        <v>88.66</v>
      </c>
      <c r="J60" s="11">
        <f>Table1[[#This Row],[Surveyed Elevation (ft msl)b]]-Table1[[#This Row],[Corrected DTW WLM (ft bgs)]]+Table1[[#This Row],[Difference between Survey Pointse (ft)]]</f>
        <v>16.854300000000009</v>
      </c>
      <c r="K60" s="11">
        <f>Table1[[#This Row],[Corrected DTW WLM (ft bgs)]]</f>
        <v>88.66</v>
      </c>
      <c r="L60" s="12" t="s">
        <v>67</v>
      </c>
      <c r="M60" s="8" t="s">
        <v>4</v>
      </c>
    </row>
    <row r="61" spans="1:13" ht="98.25" customHeight="1" x14ac:dyDescent="0.35">
      <c r="A61" s="9">
        <v>44868</v>
      </c>
      <c r="B61" s="10">
        <v>0.34722222222222227</v>
      </c>
      <c r="C61" s="13" t="s">
        <v>38</v>
      </c>
      <c r="D61" s="29">
        <v>105.51430000000001</v>
      </c>
      <c r="E61" s="11">
        <v>0</v>
      </c>
      <c r="F61" s="11">
        <v>88.43</v>
      </c>
      <c r="G61" s="11" t="s">
        <v>66</v>
      </c>
      <c r="H61" s="11">
        <v>0</v>
      </c>
      <c r="I61" s="11">
        <v>88.43</v>
      </c>
      <c r="J61" s="11">
        <f>Table1[[#This Row],[Surveyed Elevation (ft msl)b]]-Table1[[#This Row],[Corrected DTW WLM (ft bgs)]]+Table1[[#This Row],[Difference between Survey Pointse (ft)]]</f>
        <v>17.084299999999999</v>
      </c>
      <c r="K61" s="11">
        <f>Table1[[#This Row],[Corrected DTW WLM (ft bgs)]]</f>
        <v>88.43</v>
      </c>
      <c r="L61" s="12" t="s">
        <v>67</v>
      </c>
      <c r="M61" s="8"/>
    </row>
    <row r="62" spans="1:13" ht="98.25" customHeight="1" x14ac:dyDescent="0.35">
      <c r="A62" s="9">
        <v>44873</v>
      </c>
      <c r="B62" s="10">
        <v>0.40277777777777773</v>
      </c>
      <c r="C62" s="13" t="s">
        <v>38</v>
      </c>
      <c r="D62" s="29">
        <v>105.51430000000001</v>
      </c>
      <c r="E62" s="11">
        <v>0</v>
      </c>
      <c r="F62" s="11">
        <v>88.42</v>
      </c>
      <c r="G62" s="11" t="s">
        <v>68</v>
      </c>
      <c r="H62" s="11">
        <v>-0.08</v>
      </c>
      <c r="I62" s="11">
        <v>88.42</v>
      </c>
      <c r="J62" s="11">
        <f>Table1[[#This Row],[Surveyed Elevation (ft msl)b]]-Table1[[#This Row],[Corrected DTW WLM (ft bgs)]]+Table1[[#This Row],[Difference between Survey Pointse (ft)]]</f>
        <v>17.094300000000004</v>
      </c>
      <c r="K62" s="11">
        <f>Table1[[#This Row],[Corrected DTW WLM (ft bgs)]]</f>
        <v>88.42</v>
      </c>
      <c r="L62" s="12" t="s">
        <v>67</v>
      </c>
      <c r="M62" s="8"/>
    </row>
    <row r="63" spans="1:13" ht="99" customHeight="1" x14ac:dyDescent="0.35">
      <c r="A63" s="9">
        <v>44875</v>
      </c>
      <c r="B63" s="10">
        <v>0.35416666666666669</v>
      </c>
      <c r="C63" s="13" t="s">
        <v>38</v>
      </c>
      <c r="D63" s="29">
        <v>105.51430000000001</v>
      </c>
      <c r="E63" s="11">
        <v>0</v>
      </c>
      <c r="F63" s="11">
        <v>88.56</v>
      </c>
      <c r="G63" s="11" t="s">
        <v>66</v>
      </c>
      <c r="H63" s="11">
        <v>0</v>
      </c>
      <c r="I63" s="11">
        <v>88.56</v>
      </c>
      <c r="J63" s="11">
        <f>Table1[[#This Row],[Surveyed Elevation (ft msl)b]]-Table1[[#This Row],[Corrected DTW WLM (ft bgs)]]+Table1[[#This Row],[Difference between Survey Pointse (ft)]]</f>
        <v>16.954300000000003</v>
      </c>
      <c r="K63" s="11">
        <f>Table1[[#This Row],[Corrected DTW WLM (ft bgs)]]</f>
        <v>88.56</v>
      </c>
      <c r="L63" s="12" t="s">
        <v>67</v>
      </c>
      <c r="M63" s="8"/>
    </row>
    <row r="64" spans="1:13" ht="98.25" customHeight="1" x14ac:dyDescent="0.35">
      <c r="A64" s="9">
        <v>44880</v>
      </c>
      <c r="B64" s="10">
        <v>0.3298611111111111</v>
      </c>
      <c r="C64" s="13" t="s">
        <v>38</v>
      </c>
      <c r="D64" s="29">
        <v>105.51430000000001</v>
      </c>
      <c r="E64" s="11">
        <v>0</v>
      </c>
      <c r="F64" s="11">
        <v>88.79</v>
      </c>
      <c r="G64" s="11" t="s">
        <v>68</v>
      </c>
      <c r="H64" s="11">
        <v>-0.08</v>
      </c>
      <c r="I64" s="11">
        <v>88.79</v>
      </c>
      <c r="J64" s="11">
        <f>Table1[[#This Row],[Surveyed Elevation (ft msl)b]]-Table1[[#This Row],[Corrected DTW WLM (ft bgs)]]+Table1[[#This Row],[Difference between Survey Pointse (ft)]]</f>
        <v>16.724299999999999</v>
      </c>
      <c r="K64" s="11">
        <f>Table1[[#This Row],[Corrected DTW WLM (ft bgs)]]</f>
        <v>88.79</v>
      </c>
      <c r="L64" s="12" t="s">
        <v>67</v>
      </c>
      <c r="M64" s="8"/>
    </row>
    <row r="65" spans="1:13" ht="100.5" customHeight="1" x14ac:dyDescent="0.35">
      <c r="A65" s="9">
        <v>44882</v>
      </c>
      <c r="B65" s="10">
        <v>0.44722222222222219</v>
      </c>
      <c r="C65" s="13" t="s">
        <v>38</v>
      </c>
      <c r="D65" s="29">
        <v>105.51430000000001</v>
      </c>
      <c r="E65" s="11">
        <v>0</v>
      </c>
      <c r="F65" s="11">
        <v>88.64</v>
      </c>
      <c r="G65" s="11" t="s">
        <v>68</v>
      </c>
      <c r="H65" s="11">
        <v>-0.08</v>
      </c>
      <c r="I65" s="11">
        <v>88.64</v>
      </c>
      <c r="J65" s="11">
        <f>Table1[[#This Row],[Surveyed Elevation (ft msl)b]]-Table1[[#This Row],[Corrected DTW WLM (ft bgs)]]+Table1[[#This Row],[Difference between Survey Pointse (ft)]]</f>
        <v>16.874300000000005</v>
      </c>
      <c r="K65" s="11">
        <f>Table1[[#This Row],[Corrected DTW WLM (ft bgs)]]</f>
        <v>88.64</v>
      </c>
      <c r="L65" s="12" t="s">
        <v>67</v>
      </c>
      <c r="M65" s="8"/>
    </row>
    <row r="66" spans="1:13" ht="99" customHeight="1" x14ac:dyDescent="0.35">
      <c r="A66" s="9">
        <v>44885</v>
      </c>
      <c r="B66" s="10">
        <v>0.35972222222222222</v>
      </c>
      <c r="C66" s="13" t="s">
        <v>38</v>
      </c>
      <c r="D66" s="29">
        <v>105.51430000000001</v>
      </c>
      <c r="E66" s="11">
        <v>0</v>
      </c>
      <c r="F66" s="11">
        <v>88.52</v>
      </c>
      <c r="G66" s="11" t="s">
        <v>65</v>
      </c>
      <c r="H66" s="11">
        <v>-0.06</v>
      </c>
      <c r="I66" s="11">
        <v>88.52</v>
      </c>
      <c r="J66" s="11">
        <f>Table1[[#This Row],[Surveyed Elevation (ft msl)b]]-Table1[[#This Row],[Corrected DTW WLM (ft bgs)]]+Table1[[#This Row],[Difference between Survey Pointse (ft)]]</f>
        <v>16.99430000000001</v>
      </c>
      <c r="K66" s="11">
        <f>Table1[[#This Row],[Corrected DTW WLM (ft bgs)]]</f>
        <v>88.52</v>
      </c>
      <c r="L66" s="12" t="s">
        <v>67</v>
      </c>
      <c r="M66" s="8"/>
    </row>
    <row r="67" spans="1:13" ht="100.5" customHeight="1" x14ac:dyDescent="0.35">
      <c r="A67" s="9">
        <v>44887</v>
      </c>
      <c r="B67" s="10">
        <v>0.4201388888888889</v>
      </c>
      <c r="C67" s="13" t="s">
        <v>38</v>
      </c>
      <c r="D67" s="29">
        <v>105.51430000000001</v>
      </c>
      <c r="E67" s="11">
        <v>0</v>
      </c>
      <c r="F67" s="11">
        <v>88.38</v>
      </c>
      <c r="G67" s="11" t="s">
        <v>66</v>
      </c>
      <c r="H67" s="11">
        <v>0</v>
      </c>
      <c r="I67" s="11">
        <v>88.38</v>
      </c>
      <c r="J67" s="11">
        <f>Table1[[#This Row],[Surveyed Elevation (ft msl)b]]-Table1[[#This Row],[Corrected DTW WLM (ft bgs)]]+Table1[[#This Row],[Difference between Survey Pointse (ft)]]</f>
        <v>17.13430000000001</v>
      </c>
      <c r="K67" s="11">
        <f>Table1[[#This Row],[Corrected DTW WLM (ft bgs)]]</f>
        <v>88.38</v>
      </c>
      <c r="L67" s="12" t="s">
        <v>67</v>
      </c>
      <c r="M67" s="8"/>
    </row>
    <row r="68" spans="1:13" ht="99" customHeight="1" x14ac:dyDescent="0.35">
      <c r="A68" s="9">
        <v>44896</v>
      </c>
      <c r="B68" s="10">
        <v>0.47569444444444442</v>
      </c>
      <c r="C68" s="13" t="s">
        <v>38</v>
      </c>
      <c r="D68" s="29">
        <v>105.51430000000001</v>
      </c>
      <c r="E68" s="11">
        <v>0</v>
      </c>
      <c r="F68" s="11">
        <v>88.35</v>
      </c>
      <c r="G68" s="11" t="s">
        <v>69</v>
      </c>
      <c r="H68" s="11">
        <v>-0.06</v>
      </c>
      <c r="I68" s="11">
        <v>88.35</v>
      </c>
      <c r="J68" s="11">
        <f>Table1[[#This Row],[Surveyed Elevation (ft msl)b]]-Table1[[#This Row],[Corrected DTW WLM (ft bgs)]]+Table1[[#This Row],[Difference between Survey Pointse (ft)]]</f>
        <v>17.164300000000011</v>
      </c>
      <c r="K68" s="11">
        <f>Table1[[#This Row],[Corrected DTW WLM (ft bgs)]]</f>
        <v>88.35</v>
      </c>
      <c r="L68" s="12" t="s">
        <v>67</v>
      </c>
      <c r="M68" s="8"/>
    </row>
    <row r="69" spans="1:13" ht="98.25" customHeight="1" x14ac:dyDescent="0.35">
      <c r="A69" s="9">
        <v>44902</v>
      </c>
      <c r="B69" s="10">
        <v>0.35416666666666669</v>
      </c>
      <c r="C69" s="13" t="s">
        <v>38</v>
      </c>
      <c r="D69" s="29">
        <v>105.51430000000001</v>
      </c>
      <c r="E69" s="11">
        <v>0</v>
      </c>
      <c r="F69" s="11">
        <v>88.33</v>
      </c>
      <c r="G69" s="11" t="s">
        <v>66</v>
      </c>
      <c r="H69" s="11">
        <v>0</v>
      </c>
      <c r="I69" s="11">
        <v>88.33</v>
      </c>
      <c r="J69" s="11">
        <f>Table1[[#This Row],[Surveyed Elevation (ft msl)b]]-Table1[[#This Row],[Corrected DTW WLM (ft bgs)]]+Table1[[#This Row],[Difference between Survey Pointse (ft)]]</f>
        <v>17.184300000000007</v>
      </c>
      <c r="K69" s="11">
        <f>Table1[[#This Row],[Corrected DTW WLM (ft bgs)]]</f>
        <v>88.33</v>
      </c>
      <c r="L69" s="12" t="s">
        <v>67</v>
      </c>
      <c r="M69" s="8"/>
    </row>
    <row r="70" spans="1:13" ht="99" customHeight="1" x14ac:dyDescent="0.35">
      <c r="A70" s="9">
        <v>44910</v>
      </c>
      <c r="B70" s="10">
        <v>0.3611111111111111</v>
      </c>
      <c r="C70" s="13" t="s">
        <v>38</v>
      </c>
      <c r="D70" s="29">
        <v>105.51430000000001</v>
      </c>
      <c r="E70" s="11">
        <v>0</v>
      </c>
      <c r="F70" s="11">
        <v>88.34</v>
      </c>
      <c r="G70" s="11" t="s">
        <v>69</v>
      </c>
      <c r="H70" s="11">
        <v>-0.06</v>
      </c>
      <c r="I70" s="11">
        <v>88.34</v>
      </c>
      <c r="J70" s="11">
        <f>Table1[[#This Row],[Surveyed Elevation (ft msl)b]]-Table1[[#This Row],[Corrected DTW WLM (ft bgs)]]+Table1[[#This Row],[Difference between Survey Pointse (ft)]]</f>
        <v>17.174300000000002</v>
      </c>
      <c r="K70" s="11">
        <f>Table1[[#This Row],[Corrected DTW WLM (ft bgs)]]</f>
        <v>88.34</v>
      </c>
      <c r="L70" s="12" t="s">
        <v>67</v>
      </c>
      <c r="M70" s="8"/>
    </row>
    <row r="71" spans="1:13" ht="99.75" customHeight="1" x14ac:dyDescent="0.35">
      <c r="A71" s="9">
        <v>44917</v>
      </c>
      <c r="B71" s="10">
        <v>0.51666666666666672</v>
      </c>
      <c r="C71" s="13" t="s">
        <v>38</v>
      </c>
      <c r="D71" s="29">
        <v>105.51430000000001</v>
      </c>
      <c r="E71" s="11">
        <v>0</v>
      </c>
      <c r="F71" s="11">
        <v>88.25</v>
      </c>
      <c r="G71" s="11" t="s">
        <v>66</v>
      </c>
      <c r="H71" s="11">
        <v>0</v>
      </c>
      <c r="I71" s="11">
        <v>88.25</v>
      </c>
      <c r="J71" s="11">
        <f>Table1[[#This Row],[Surveyed Elevation (ft msl)b]]-Table1[[#This Row],[Corrected DTW WLM (ft bgs)]]+Table1[[#This Row],[Difference between Survey Pointse (ft)]]</f>
        <v>17.264300000000006</v>
      </c>
      <c r="K71" s="11">
        <f>Table1[[#This Row],[Corrected DTW WLM (ft bgs)]]</f>
        <v>88.25</v>
      </c>
      <c r="L71" s="12" t="s">
        <v>67</v>
      </c>
      <c r="M71" s="8"/>
    </row>
    <row r="72" spans="1:13" ht="99.75" customHeight="1" x14ac:dyDescent="0.35">
      <c r="A72" s="9">
        <v>44924</v>
      </c>
      <c r="B72" s="10">
        <v>0.46180555555555558</v>
      </c>
      <c r="C72" s="13" t="s">
        <v>38</v>
      </c>
      <c r="D72" s="29">
        <v>105.51430000000001</v>
      </c>
      <c r="E72" s="11">
        <v>0</v>
      </c>
      <c r="F72" s="11">
        <v>88.46</v>
      </c>
      <c r="G72" s="11" t="s">
        <v>66</v>
      </c>
      <c r="H72" s="11">
        <v>0</v>
      </c>
      <c r="I72" s="11">
        <v>88.46</v>
      </c>
      <c r="J72" s="11">
        <f>Table1[[#This Row],[Surveyed Elevation (ft msl)b]]-Table1[[#This Row],[Corrected DTW WLM (ft bgs)]]+Table1[[#This Row],[Difference between Survey Pointse (ft)]]</f>
        <v>17.054300000000012</v>
      </c>
      <c r="K72" s="11">
        <f>Table1[[#This Row],[Corrected DTW WLM (ft bgs)]]</f>
        <v>88.46</v>
      </c>
      <c r="L72" s="12" t="s">
        <v>67</v>
      </c>
      <c r="M72" s="8"/>
    </row>
    <row r="73" spans="1:13" ht="97.5" customHeight="1" x14ac:dyDescent="0.35">
      <c r="A73" s="9">
        <v>44931</v>
      </c>
      <c r="B73" s="10">
        <v>0.37152777777777773</v>
      </c>
      <c r="C73" s="13" t="s">
        <v>38</v>
      </c>
      <c r="D73" s="29">
        <v>105.51430000000001</v>
      </c>
      <c r="E73" s="11">
        <v>0</v>
      </c>
      <c r="F73" s="11">
        <v>88.32</v>
      </c>
      <c r="G73" s="11" t="s">
        <v>66</v>
      </c>
      <c r="H73" s="11">
        <v>0</v>
      </c>
      <c r="I73" s="11">
        <v>88.32</v>
      </c>
      <c r="J73" s="11">
        <f>Table1[[#This Row],[Surveyed Elevation (ft msl)b]]-Table1[[#This Row],[Corrected DTW WLM (ft bgs)]]+Table1[[#This Row],[Difference between Survey Pointse (ft)]]</f>
        <v>17.194300000000013</v>
      </c>
      <c r="K73" s="11">
        <f>Table1[[#This Row],[Corrected DTW WLM (ft bgs)]]</f>
        <v>88.32</v>
      </c>
      <c r="L73" s="12" t="s">
        <v>67</v>
      </c>
      <c r="M73" s="8" t="s">
        <v>4</v>
      </c>
    </row>
    <row r="74" spans="1:13" ht="99" customHeight="1" x14ac:dyDescent="0.35">
      <c r="A74" s="9">
        <v>44937</v>
      </c>
      <c r="B74" s="10">
        <v>0.45833333333333331</v>
      </c>
      <c r="C74" s="13" t="s">
        <v>38</v>
      </c>
      <c r="D74" s="29">
        <v>105.51430000000001</v>
      </c>
      <c r="E74" s="11">
        <v>0</v>
      </c>
      <c r="F74" s="11">
        <v>88.63</v>
      </c>
      <c r="G74" s="11" t="s">
        <v>65</v>
      </c>
      <c r="H74" s="11">
        <v>-0.06</v>
      </c>
      <c r="I74" s="11">
        <v>88.63</v>
      </c>
      <c r="J74" s="11">
        <f>Table1[[#This Row],[Surveyed Elevation (ft msl)b]]-Table1[[#This Row],[Corrected DTW WLM (ft bgs)]]+Table1[[#This Row],[Difference between Survey Pointse (ft)]]</f>
        <v>16.88430000000001</v>
      </c>
      <c r="K74" s="11">
        <f>Table1[[#This Row],[Corrected DTW WLM (ft bgs)]]</f>
        <v>88.63</v>
      </c>
      <c r="L74" s="12" t="s">
        <v>67</v>
      </c>
      <c r="M74" s="8"/>
    </row>
    <row r="75" spans="1:13" ht="99.75" customHeight="1" x14ac:dyDescent="0.35">
      <c r="A75" s="9">
        <v>44944</v>
      </c>
      <c r="B75" s="10">
        <v>0.46180555555555558</v>
      </c>
      <c r="C75" s="13" t="s">
        <v>38</v>
      </c>
      <c r="D75" s="29">
        <v>105.51430000000001</v>
      </c>
      <c r="E75" s="11">
        <v>0</v>
      </c>
      <c r="F75" s="11">
        <v>88.57</v>
      </c>
      <c r="G75" s="11" t="s">
        <v>65</v>
      </c>
      <c r="H75" s="11">
        <v>-0.06</v>
      </c>
      <c r="I75" s="11">
        <v>88.57</v>
      </c>
      <c r="J75" s="11">
        <f>Table1[[#This Row],[Surveyed Elevation (ft msl)b]]-Table1[[#This Row],[Corrected DTW WLM (ft bgs)]]+Table1[[#This Row],[Difference between Survey Pointse (ft)]]</f>
        <v>16.944300000000013</v>
      </c>
      <c r="K75" s="11">
        <f>Table1[[#This Row],[Corrected DTW WLM (ft bgs)]]</f>
        <v>88.57</v>
      </c>
      <c r="L75" s="12" t="s">
        <v>67</v>
      </c>
      <c r="M75" s="8"/>
    </row>
    <row r="76" spans="1:13" ht="98.25" customHeight="1" x14ac:dyDescent="0.35">
      <c r="A76" s="9">
        <v>44952</v>
      </c>
      <c r="B76" s="10">
        <v>0.48958333333333331</v>
      </c>
      <c r="C76" s="13" t="s">
        <v>38</v>
      </c>
      <c r="D76" s="29">
        <v>105.51430000000001</v>
      </c>
      <c r="E76" s="11">
        <v>0</v>
      </c>
      <c r="F76" s="11">
        <v>88.64</v>
      </c>
      <c r="G76" s="11" t="s">
        <v>68</v>
      </c>
      <c r="H76" s="11">
        <v>-0.08</v>
      </c>
      <c r="I76" s="11">
        <v>88.64</v>
      </c>
      <c r="J76" s="11">
        <f>Table1[[#This Row],[Surveyed Elevation (ft msl)b]]-Table1[[#This Row],[Corrected DTW WLM (ft bgs)]]+Table1[[#This Row],[Difference between Survey Pointse (ft)]]</f>
        <v>16.874300000000005</v>
      </c>
      <c r="K76" s="11">
        <f>Table1[[#This Row],[Corrected DTW WLM (ft bgs)]]</f>
        <v>88.64</v>
      </c>
      <c r="L76" s="12" t="s">
        <v>67</v>
      </c>
      <c r="M76" s="8"/>
    </row>
    <row r="77" spans="1:13" ht="98.25" customHeight="1" x14ac:dyDescent="0.35">
      <c r="A77" s="9">
        <v>44959</v>
      </c>
      <c r="B77" s="10">
        <v>0.47361111111111115</v>
      </c>
      <c r="C77" s="13" t="s">
        <v>38</v>
      </c>
      <c r="D77" s="29">
        <v>105.51430000000001</v>
      </c>
      <c r="E77" s="11">
        <v>0</v>
      </c>
      <c r="F77" s="11">
        <v>88.44</v>
      </c>
      <c r="G77" s="11" t="s">
        <v>68</v>
      </c>
      <c r="H77" s="11">
        <v>-0.08</v>
      </c>
      <c r="I77" s="11">
        <v>88.44</v>
      </c>
      <c r="J77" s="11">
        <f>Table1[[#This Row],[Surveyed Elevation (ft msl)b]]-Table1[[#This Row],[Corrected DTW WLM (ft bgs)]]+Table1[[#This Row],[Difference between Survey Pointse (ft)]]</f>
        <v>17.074300000000008</v>
      </c>
      <c r="K77" s="11">
        <f>Table1[[#This Row],[Corrected DTW WLM (ft bgs)]]</f>
        <v>88.44</v>
      </c>
      <c r="L77" s="12" t="s">
        <v>67</v>
      </c>
      <c r="M77" s="8"/>
    </row>
    <row r="78" spans="1:13" ht="99.75" customHeight="1" x14ac:dyDescent="0.35">
      <c r="A78" s="9">
        <v>44966</v>
      </c>
      <c r="B78" s="10">
        <v>0.35972222222222222</v>
      </c>
      <c r="C78" s="13" t="s">
        <v>38</v>
      </c>
      <c r="D78" s="29">
        <v>105.51430000000001</v>
      </c>
      <c r="E78" s="11">
        <v>0</v>
      </c>
      <c r="F78" s="11">
        <v>88.27</v>
      </c>
      <c r="G78" s="11" t="s">
        <v>61</v>
      </c>
      <c r="H78" s="11">
        <v>-0.02</v>
      </c>
      <c r="I78" s="11">
        <f>Table1[[#This Row],[DTW WLM (ft bgs)]]+Table1[[#This Row],[Correction Factor WLMc (ft)]]</f>
        <v>88.25</v>
      </c>
      <c r="J78" s="11">
        <f>Table1[[#This Row],[Surveyed Elevation (ft msl)b]]-Table1[[#This Row],[Corrected DTW WLM (ft bgs)]]+Table1[[#This Row],[Difference between Survey Pointse (ft)]]</f>
        <v>17.264300000000006</v>
      </c>
      <c r="K78" s="11" t="s">
        <v>17</v>
      </c>
      <c r="L78" s="12" t="s">
        <v>67</v>
      </c>
      <c r="M78" s="8"/>
    </row>
    <row r="79" spans="1:13" ht="99.75" customHeight="1" x14ac:dyDescent="0.35">
      <c r="A79" s="9">
        <v>44972</v>
      </c>
      <c r="B79" s="10">
        <v>0.48819444444444443</v>
      </c>
      <c r="C79" s="13" t="s">
        <v>38</v>
      </c>
      <c r="D79" s="29">
        <v>105.51430000000001</v>
      </c>
      <c r="E79" s="11">
        <v>0</v>
      </c>
      <c r="F79" s="11">
        <v>88.23</v>
      </c>
      <c r="G79" s="11" t="s">
        <v>65</v>
      </c>
      <c r="H79" s="11">
        <v>-0.06</v>
      </c>
      <c r="I79" s="11">
        <f>Table1[[#This Row],[DTW WLM (ft bgs)]]+Table1[[#This Row],[Correction Factor WLMc (ft)]]</f>
        <v>88.17</v>
      </c>
      <c r="J79" s="11">
        <f>Table1[[#This Row],[Surveyed Elevation (ft msl)b]]-Table1[[#This Row],[Corrected DTW WLM (ft bgs)]]+Table1[[#This Row],[Difference between Survey Pointse (ft)]]</f>
        <v>17.344300000000004</v>
      </c>
      <c r="K79" s="11">
        <f>Table1[[#This Row],[Corrected DTW WLM (ft bgs)]]</f>
        <v>88.17</v>
      </c>
      <c r="L79" s="12" t="s">
        <v>67</v>
      </c>
      <c r="M79" s="8"/>
    </row>
    <row r="80" spans="1:13" ht="94.5" customHeight="1" x14ac:dyDescent="0.35">
      <c r="A80" s="9">
        <v>44980</v>
      </c>
      <c r="B80" s="10">
        <v>0.49305555555555558</v>
      </c>
      <c r="C80" s="13" t="s">
        <v>38</v>
      </c>
      <c r="D80" s="29">
        <v>105.51430000000001</v>
      </c>
      <c r="E80" s="11">
        <v>0</v>
      </c>
      <c r="F80" s="11">
        <v>88.33</v>
      </c>
      <c r="G80" s="11" t="s">
        <v>65</v>
      </c>
      <c r="H80" s="11">
        <v>-0.06</v>
      </c>
      <c r="I80" s="11">
        <f>Table1[[#This Row],[DTW WLM (ft bgs)]]+Table1[[#This Row],[Correction Factor WLMc (ft)]]</f>
        <v>88.27</v>
      </c>
      <c r="J80" s="11">
        <f>Table1[[#This Row],[Surveyed Elevation (ft msl)b]]-Table1[[#This Row],[Corrected DTW WLM (ft bgs)]]+Table1[[#This Row],[Difference between Survey Pointse (ft)]]</f>
        <v>17.24430000000001</v>
      </c>
      <c r="K80" s="11">
        <f>Table1[[#This Row],[Corrected DTW WLM (ft bgs)]]</f>
        <v>88.27</v>
      </c>
      <c r="L80" s="12" t="s">
        <v>67</v>
      </c>
      <c r="M80" s="8"/>
    </row>
    <row r="81" spans="1:16" ht="96.75" customHeight="1" x14ac:dyDescent="0.35">
      <c r="A81" s="9">
        <v>44986</v>
      </c>
      <c r="B81" s="10">
        <v>0.43402777777777773</v>
      </c>
      <c r="C81" s="13" t="s">
        <v>38</v>
      </c>
      <c r="D81" s="29">
        <v>105.51430000000001</v>
      </c>
      <c r="E81" s="11">
        <v>0</v>
      </c>
      <c r="F81" s="11">
        <v>88.26</v>
      </c>
      <c r="G81" s="11" t="s">
        <v>65</v>
      </c>
      <c r="H81" s="11">
        <v>-0.06</v>
      </c>
      <c r="I81" s="11">
        <f>Table1[[#This Row],[DTW WLM (ft bgs)]]+Table1[[#This Row],[Correction Factor WLMc (ft)]]</f>
        <v>88.2</v>
      </c>
      <c r="J81" s="11">
        <f>Table1[[#This Row],[Surveyed Elevation (ft msl)b]]-Table1[[#This Row],[Corrected DTW WLM (ft bgs)]]+Table1[[#This Row],[Difference between Survey Pointse (ft)]]</f>
        <v>17.314300000000003</v>
      </c>
      <c r="K81" s="11">
        <f>Table1[[#This Row],[Corrected DTW WLM (ft bgs)]]</f>
        <v>88.2</v>
      </c>
      <c r="L81" s="12" t="s">
        <v>67</v>
      </c>
      <c r="M81" s="8"/>
    </row>
    <row r="82" spans="1:16" ht="96.75" customHeight="1" x14ac:dyDescent="0.35">
      <c r="A82" s="9">
        <v>44993</v>
      </c>
      <c r="B82" s="10">
        <v>0.45833333333333331</v>
      </c>
      <c r="C82" s="13" t="s">
        <v>38</v>
      </c>
      <c r="D82" s="29">
        <v>105.51430000000001</v>
      </c>
      <c r="E82" s="11">
        <v>0</v>
      </c>
      <c r="F82" s="11">
        <v>88.34</v>
      </c>
      <c r="G82" s="11" t="s">
        <v>69</v>
      </c>
      <c r="H82" s="11">
        <v>-0.06</v>
      </c>
      <c r="I82" s="11">
        <f>Table1[[#This Row],[DTW WLM (ft bgs)]]+Table1[[#This Row],[Correction Factor WLMc (ft)]]</f>
        <v>88.28</v>
      </c>
      <c r="J82" s="11">
        <f>Table1[[#This Row],[Surveyed Elevation (ft msl)b]]-Table1[[#This Row],[Corrected DTW WLM (ft bgs)]]+Table1[[#This Row],[Difference between Survey Pointse (ft)]]</f>
        <v>17.234300000000005</v>
      </c>
      <c r="K82" s="11">
        <f>Table1[[#This Row],[Corrected DTW WLM (ft bgs)]]</f>
        <v>88.28</v>
      </c>
      <c r="L82" s="12" t="s">
        <v>67</v>
      </c>
      <c r="M82" s="8"/>
    </row>
    <row r="83" spans="1:16" ht="96.75" customHeight="1" x14ac:dyDescent="0.35">
      <c r="A83" s="9">
        <v>45001</v>
      </c>
      <c r="B83" s="10">
        <v>0.46527777777777773</v>
      </c>
      <c r="C83" s="13" t="s">
        <v>38</v>
      </c>
      <c r="D83" s="29">
        <v>105.51430000000001</v>
      </c>
      <c r="E83" s="11">
        <v>0</v>
      </c>
      <c r="F83" s="11">
        <v>88.24</v>
      </c>
      <c r="G83" s="11" t="s">
        <v>69</v>
      </c>
      <c r="H83" s="11">
        <v>-0.06</v>
      </c>
      <c r="I83" s="11">
        <f>Table1[[#This Row],[DTW WLM (ft bgs)]]+Table1[[#This Row],[Correction Factor WLMc (ft)]]</f>
        <v>88.179999999999993</v>
      </c>
      <c r="J83" s="11">
        <f>Table1[[#This Row],[Surveyed Elevation (ft msl)b]]-Table1[[#This Row],[Corrected DTW WLM (ft bgs)]]+Table1[[#This Row],[Difference between Survey Pointse (ft)]]</f>
        <v>17.334300000000013</v>
      </c>
      <c r="K83" s="11">
        <f>Table1[[#This Row],[Corrected DTW WLM (ft bgs)]]</f>
        <v>88.179999999999993</v>
      </c>
      <c r="L83" s="12" t="s">
        <v>67</v>
      </c>
      <c r="M83" s="8"/>
    </row>
    <row r="84" spans="1:16" ht="96.75" customHeight="1" x14ac:dyDescent="0.35">
      <c r="A84" s="9">
        <v>45007</v>
      </c>
      <c r="B84" s="10">
        <v>0.40833333333333338</v>
      </c>
      <c r="C84" s="13" t="s">
        <v>38</v>
      </c>
      <c r="D84" s="29">
        <v>105.51430000000001</v>
      </c>
      <c r="E84" s="11">
        <v>0</v>
      </c>
      <c r="F84" s="11">
        <v>88.37</v>
      </c>
      <c r="G84" s="11" t="s">
        <v>66</v>
      </c>
      <c r="H84" s="11">
        <v>0</v>
      </c>
      <c r="I84" s="11">
        <f>Table1[[#This Row],[DTW WLM (ft bgs)]]+Table1[[#This Row],[Correction Factor WLMc (ft)]]</f>
        <v>88.37</v>
      </c>
      <c r="J84" s="11">
        <f>Table1[[#This Row],[Surveyed Elevation (ft msl)b]]-Table1[[#This Row],[Corrected DTW WLM (ft bgs)]]+Table1[[#This Row],[Difference between Survey Pointse (ft)]]</f>
        <v>17.144300000000001</v>
      </c>
      <c r="K84" s="11">
        <f>Table1[[#This Row],[Corrected DTW WLM (ft bgs)]]</f>
        <v>88.37</v>
      </c>
      <c r="L84" s="12" t="s">
        <v>67</v>
      </c>
      <c r="M84" s="8"/>
    </row>
    <row r="85" spans="1:16" ht="96.75" customHeight="1" x14ac:dyDescent="0.35">
      <c r="A85" s="9">
        <v>45014</v>
      </c>
      <c r="B85" s="10">
        <v>0.40833333333333338</v>
      </c>
      <c r="C85" s="13" t="s">
        <v>38</v>
      </c>
      <c r="D85" s="29">
        <v>105.51430000000001</v>
      </c>
      <c r="E85" s="11">
        <v>0</v>
      </c>
      <c r="F85" s="11">
        <v>88.53</v>
      </c>
      <c r="G85" s="11" t="s">
        <v>68</v>
      </c>
      <c r="H85" s="11">
        <v>-0.08</v>
      </c>
      <c r="I85" s="11">
        <f>Table1[[#This Row],[DTW WLM (ft bgs)]]+Table1[[#This Row],[Correction Factor WLMc (ft)]]</f>
        <v>88.45</v>
      </c>
      <c r="J85" s="11">
        <f>Table1[[#This Row],[Surveyed Elevation (ft msl)b]]-Table1[[#This Row],[Corrected DTW WLM (ft bgs)]]+Table1[[#This Row],[Difference between Survey Pointse (ft)]]</f>
        <v>17.064300000000003</v>
      </c>
      <c r="K85" s="11">
        <f>Table1[[#This Row],[Corrected DTW WLM (ft bgs)]]</f>
        <v>88.45</v>
      </c>
      <c r="L85" s="12" t="s">
        <v>67</v>
      </c>
      <c r="M85" s="8"/>
    </row>
    <row r="86" spans="1:16" ht="96.75" customHeight="1" x14ac:dyDescent="0.35">
      <c r="A86" s="9">
        <v>45021</v>
      </c>
      <c r="B86" s="10">
        <v>0.36458333333333331</v>
      </c>
      <c r="C86" s="13" t="s">
        <v>38</v>
      </c>
      <c r="D86" s="29">
        <v>105.51430000000001</v>
      </c>
      <c r="E86" s="11">
        <v>0</v>
      </c>
      <c r="F86" s="11">
        <v>88.29</v>
      </c>
      <c r="G86" s="11" t="s">
        <v>66</v>
      </c>
      <c r="H86" s="11">
        <v>0</v>
      </c>
      <c r="I86" s="11">
        <f>Table1[[#This Row],[DTW WLM (ft bgs)]]+Table1[[#This Row],[Correction Factor WLMc (ft)]]</f>
        <v>88.29</v>
      </c>
      <c r="J86" s="11">
        <f>Table1[[#This Row],[Surveyed Elevation (ft msl)b]]-Table1[[#This Row],[Corrected DTW WLM (ft bgs)]]+Table1[[#This Row],[Difference between Survey Pointse (ft)]]</f>
        <v>17.224299999999999</v>
      </c>
      <c r="K86" s="11">
        <f>Table1[[#This Row],[Corrected DTW WLM (ft bgs)]]</f>
        <v>88.29</v>
      </c>
      <c r="L86" s="12" t="s">
        <v>67</v>
      </c>
      <c r="M86" s="8"/>
    </row>
    <row r="87" spans="1:16" ht="96.75" customHeight="1" x14ac:dyDescent="0.35">
      <c r="A87" s="9">
        <v>45029</v>
      </c>
      <c r="B87" s="10">
        <v>0.36805555555555558</v>
      </c>
      <c r="C87" s="13" t="s">
        <v>38</v>
      </c>
      <c r="D87" s="29">
        <v>105.51430000000001</v>
      </c>
      <c r="E87" s="11">
        <v>0</v>
      </c>
      <c r="F87" s="11">
        <v>88.39</v>
      </c>
      <c r="G87" s="11" t="s">
        <v>68</v>
      </c>
      <c r="H87" s="11">
        <v>-0.08</v>
      </c>
      <c r="I87" s="11">
        <f>Table1[[#This Row],[DTW WLM (ft bgs)]]+Table1[[#This Row],[Correction Factor WLMc (ft)]]</f>
        <v>88.31</v>
      </c>
      <c r="J87" s="11">
        <f>Table1[[#This Row],[Surveyed Elevation (ft msl)b]]-Table1[[#This Row],[Corrected DTW WLM (ft bgs)]]+Table1[[#This Row],[Difference between Survey Pointse (ft)]]</f>
        <v>17.204300000000003</v>
      </c>
      <c r="K87" s="11">
        <f>Table1[[#This Row],[Corrected DTW WLM (ft bgs)]]</f>
        <v>88.31</v>
      </c>
      <c r="L87" s="12" t="s">
        <v>67</v>
      </c>
      <c r="M87" s="8"/>
    </row>
    <row r="88" spans="1:16" ht="96.75" customHeight="1" x14ac:dyDescent="0.35">
      <c r="A88" s="9">
        <v>45037</v>
      </c>
      <c r="B88" s="10">
        <v>0.35416666666666669</v>
      </c>
      <c r="C88" s="13" t="s">
        <v>38</v>
      </c>
      <c r="D88" s="29">
        <v>105.51430000000001</v>
      </c>
      <c r="E88" s="11">
        <v>0</v>
      </c>
      <c r="F88" s="11">
        <v>88.49</v>
      </c>
      <c r="G88" s="11" t="s">
        <v>68</v>
      </c>
      <c r="H88" s="11">
        <v>-0.08</v>
      </c>
      <c r="I88" s="11">
        <f>Table1[[#This Row],[DTW WLM (ft bgs)]]+Table1[[#This Row],[Correction Factor WLMc (ft)]]</f>
        <v>88.41</v>
      </c>
      <c r="J88" s="11">
        <f>Table1[[#This Row],[Surveyed Elevation (ft msl)b]]-Table1[[#This Row],[Corrected DTW WLM (ft bgs)]]+Table1[[#This Row],[Difference between Survey Pointse (ft)]]</f>
        <v>17.104300000000009</v>
      </c>
      <c r="K88" s="11">
        <v>88.41</v>
      </c>
      <c r="L88" s="12" t="s">
        <v>67</v>
      </c>
      <c r="M88" s="8"/>
    </row>
    <row r="89" spans="1:16" ht="96.75" customHeight="1" x14ac:dyDescent="0.35">
      <c r="A89" s="9">
        <v>45042</v>
      </c>
      <c r="B89" s="10">
        <v>0.39583333333333331</v>
      </c>
      <c r="C89" s="13" t="s">
        <v>38</v>
      </c>
      <c r="D89" s="29">
        <v>105.51430000000001</v>
      </c>
      <c r="E89" s="11">
        <v>0</v>
      </c>
      <c r="F89" s="11">
        <v>88.57</v>
      </c>
      <c r="G89" s="11" t="s">
        <v>66</v>
      </c>
      <c r="H89" s="11">
        <v>0</v>
      </c>
      <c r="I89" s="11">
        <f>Table1[[#This Row],[DTW WLM (ft bgs)]]+Table1[[#This Row],[Correction Factor WLMc (ft)]]</f>
        <v>88.57</v>
      </c>
      <c r="J89" s="11">
        <f>Table1[[#This Row],[Surveyed Elevation (ft msl)b]]-Table1[[#This Row],[Corrected DTW WLM (ft bgs)]]+Table1[[#This Row],[Difference between Survey Pointse (ft)]]</f>
        <v>16.944300000000013</v>
      </c>
      <c r="K89" s="11">
        <v>88.57</v>
      </c>
      <c r="L89" s="12" t="s">
        <v>67</v>
      </c>
      <c r="M89" s="8"/>
    </row>
    <row r="90" spans="1:16" ht="96.75" customHeight="1" x14ac:dyDescent="0.35">
      <c r="A90" s="9">
        <v>45050</v>
      </c>
      <c r="B90" s="10">
        <v>0.45</v>
      </c>
      <c r="C90" s="13" t="s">
        <v>38</v>
      </c>
      <c r="D90" s="29">
        <v>105.51430000000001</v>
      </c>
      <c r="E90" s="11">
        <v>0</v>
      </c>
      <c r="F90" s="11">
        <v>88.4</v>
      </c>
      <c r="G90" s="11" t="s">
        <v>65</v>
      </c>
      <c r="H90" s="11">
        <v>-0.06</v>
      </c>
      <c r="I90" s="11">
        <f>Table1[[#This Row],[DTW WLM (ft bgs)]]+Table1[[#This Row],[Correction Factor WLMc (ft)]]</f>
        <v>88.34</v>
      </c>
      <c r="J90" s="11">
        <f>Table1[[#This Row],[Surveyed Elevation (ft msl)b]]-Table1[[#This Row],[Corrected DTW WLM (ft bgs)]]+Table1[[#This Row],[Difference between Survey Pointse (ft)]]</f>
        <v>17.174300000000002</v>
      </c>
      <c r="K90" s="11">
        <v>88.34</v>
      </c>
      <c r="L90" s="12" t="s">
        <v>67</v>
      </c>
      <c r="M90" s="8"/>
    </row>
    <row r="91" spans="1:16" ht="96.75" customHeight="1" x14ac:dyDescent="0.35">
      <c r="A91" s="9" t="s">
        <v>78</v>
      </c>
      <c r="B91" s="10">
        <v>0.43611111111111112</v>
      </c>
      <c r="C91" s="13" t="s">
        <v>38</v>
      </c>
      <c r="D91" s="29">
        <v>105.51430000000001</v>
      </c>
      <c r="E91" s="11">
        <v>0</v>
      </c>
      <c r="F91" s="11">
        <v>88.2</v>
      </c>
      <c r="G91" s="11" t="s">
        <v>68</v>
      </c>
      <c r="H91" s="11">
        <v>-0.08</v>
      </c>
      <c r="I91" s="11">
        <f>Table1[[#This Row],[DTW WLM (ft bgs)]]+Table1[[#This Row],[Correction Factor WLMc (ft)]]</f>
        <v>88.12</v>
      </c>
      <c r="J91" s="11">
        <f>Table1[[#This Row],[Surveyed Elevation (ft msl)b]]-Table1[[#This Row],[Corrected DTW WLM (ft bgs)]]+Table1[[#This Row],[Difference between Survey Pointse (ft)]]</f>
        <v>17.394300000000001</v>
      </c>
      <c r="K91" s="11">
        <v>88.12</v>
      </c>
      <c r="L91" s="12" t="s">
        <v>67</v>
      </c>
      <c r="M91" s="8"/>
    </row>
    <row r="92" spans="1:16" ht="96.75" customHeight="1" x14ac:dyDescent="0.35">
      <c r="A92" s="9">
        <v>45062</v>
      </c>
      <c r="B92" s="10">
        <v>0.41597222222222219</v>
      </c>
      <c r="C92" s="13" t="s">
        <v>38</v>
      </c>
      <c r="D92" s="29">
        <v>105.51430000000001</v>
      </c>
      <c r="E92" s="11">
        <v>0</v>
      </c>
      <c r="F92" s="11">
        <v>88.39</v>
      </c>
      <c r="G92" s="11" t="s">
        <v>69</v>
      </c>
      <c r="H92" s="11">
        <v>-0.06</v>
      </c>
      <c r="I92" s="11">
        <f>Table1[[#This Row],[DTW WLM (ft bgs)]]+Table1[[#This Row],[Correction Factor WLMc (ft)]]</f>
        <v>88.33</v>
      </c>
      <c r="J92" s="11">
        <f>Table1[[#This Row],[Surveyed Elevation (ft msl)b]]-Table1[[#This Row],[Corrected DTW WLM (ft bgs)]]+Table1[[#This Row],[Difference between Survey Pointse (ft)]]</f>
        <v>17.184300000000007</v>
      </c>
      <c r="K92" s="11">
        <v>88.33</v>
      </c>
      <c r="L92" s="12" t="s">
        <v>67</v>
      </c>
      <c r="M92" s="8"/>
    </row>
    <row r="93" spans="1:16" ht="96.75" customHeight="1" x14ac:dyDescent="0.35">
      <c r="A93" s="9" t="s">
        <v>79</v>
      </c>
      <c r="B93" s="10">
        <v>0.35694444444444445</v>
      </c>
      <c r="C93" s="13" t="s">
        <v>38</v>
      </c>
      <c r="D93" s="29">
        <v>105.51430000000001</v>
      </c>
      <c r="E93" s="11">
        <v>0</v>
      </c>
      <c r="F93" s="11">
        <v>88.19</v>
      </c>
      <c r="G93" s="11" t="s">
        <v>68</v>
      </c>
      <c r="H93" s="11">
        <v>-0.08</v>
      </c>
      <c r="I93" s="11">
        <f>Table1[[#This Row],[DTW WLM (ft bgs)]]+Table1[[#This Row],[Correction Factor WLMc (ft)]]</f>
        <v>88.11</v>
      </c>
      <c r="J93" s="11">
        <f>Table1[[#This Row],[Surveyed Elevation (ft msl)b]]-Table1[[#This Row],[Corrected DTW WLM (ft bgs)]]+Table1[[#This Row],[Difference between Survey Pointse (ft)]]</f>
        <v>17.404300000000006</v>
      </c>
      <c r="K93" s="11">
        <v>88.11</v>
      </c>
      <c r="L93" s="12" t="s">
        <v>67</v>
      </c>
      <c r="M93" s="8"/>
      <c r="P93" t="s">
        <v>59</v>
      </c>
    </row>
    <row r="94" spans="1:16" ht="96.75" customHeight="1" x14ac:dyDescent="0.35">
      <c r="A94" s="9" t="s">
        <v>80</v>
      </c>
      <c r="B94" s="10">
        <v>0.35416666666666669</v>
      </c>
      <c r="C94" s="13" t="s">
        <v>38</v>
      </c>
      <c r="D94" s="29">
        <v>105.51430000000001</v>
      </c>
      <c r="E94" s="11">
        <v>0</v>
      </c>
      <c r="F94" s="11">
        <v>88.13</v>
      </c>
      <c r="G94" s="11" t="s">
        <v>68</v>
      </c>
      <c r="H94" s="11">
        <v>-0.08</v>
      </c>
      <c r="I94" s="11">
        <f>Table1[[#This Row],[DTW WLM (ft bgs)]]+Table1[[#This Row],[Correction Factor WLMc (ft)]]</f>
        <v>88.05</v>
      </c>
      <c r="J94" s="11">
        <f>Table1[[#This Row],[Surveyed Elevation (ft msl)b]]-Table1[[#This Row],[Corrected DTW WLM (ft bgs)]]+Table1[[#This Row],[Difference between Survey Pointse (ft)]]</f>
        <v>17.464300000000009</v>
      </c>
      <c r="K94" s="11">
        <v>88.05</v>
      </c>
      <c r="L94" s="12" t="s">
        <v>67</v>
      </c>
      <c r="M94" s="8"/>
    </row>
    <row r="95" spans="1:16" ht="96.75" customHeight="1" x14ac:dyDescent="0.35">
      <c r="A95" s="9">
        <v>45085</v>
      </c>
      <c r="B95" s="10">
        <v>0.36458333333333331</v>
      </c>
      <c r="C95" s="13" t="s">
        <v>38</v>
      </c>
      <c r="D95" s="29">
        <v>105.51430000000001</v>
      </c>
      <c r="E95" s="11">
        <v>0</v>
      </c>
      <c r="F95" s="11">
        <v>88.39</v>
      </c>
      <c r="G95" s="11" t="s">
        <v>68</v>
      </c>
      <c r="H95" s="11">
        <v>-0.08</v>
      </c>
      <c r="I95" s="11">
        <f>Table1[[#This Row],[DTW WLM (ft bgs)]]+Table1[[#This Row],[Correction Factor WLMc (ft)]]</f>
        <v>88.31</v>
      </c>
      <c r="J95" s="11">
        <f>Table1[[#This Row],[Surveyed Elevation (ft msl)b]]-Table1[[#This Row],[Corrected DTW WLM (ft bgs)]]+Table1[[#This Row],[Difference between Survey Pointse (ft)]]</f>
        <v>17.204300000000003</v>
      </c>
      <c r="K95" s="11">
        <v>88.31</v>
      </c>
      <c r="L95" s="12" t="s">
        <v>67</v>
      </c>
      <c r="M95" s="8"/>
    </row>
    <row r="96" spans="1:16" ht="96.75" customHeight="1" x14ac:dyDescent="0.35">
      <c r="A96" s="9" t="s">
        <v>82</v>
      </c>
      <c r="B96" s="10">
        <v>0.3979166666666667</v>
      </c>
      <c r="C96" s="13" t="s">
        <v>38</v>
      </c>
      <c r="D96" s="29">
        <v>105.51430000000001</v>
      </c>
      <c r="E96" s="11">
        <v>0</v>
      </c>
      <c r="F96" s="11">
        <v>87.75</v>
      </c>
      <c r="G96" s="11" t="s">
        <v>69</v>
      </c>
      <c r="H96" s="11">
        <v>-0.06</v>
      </c>
      <c r="I96" s="11">
        <f>Table1[[#This Row],[DTW WLM (ft bgs)]]+Table1[[#This Row],[Correction Factor WLMc (ft)]]</f>
        <v>87.69</v>
      </c>
      <c r="J96" s="11">
        <f>Table1[[#This Row],[Surveyed Elevation (ft msl)b]]-Table1[[#This Row],[Corrected DTW WLM (ft bgs)]]+Table1[[#This Row],[Difference between Survey Pointse (ft)]]</f>
        <v>17.824300000000008</v>
      </c>
      <c r="K96" s="11">
        <v>87.69</v>
      </c>
      <c r="L96" s="12" t="s">
        <v>67</v>
      </c>
      <c r="M96" s="8"/>
    </row>
    <row r="97" spans="1:13" ht="96.75" customHeight="1" x14ac:dyDescent="0.35">
      <c r="A97" s="9">
        <v>45099</v>
      </c>
      <c r="B97" s="10">
        <v>0.46527777777777773</v>
      </c>
      <c r="C97" s="13" t="s">
        <v>38</v>
      </c>
      <c r="D97" s="29">
        <v>105.51430000000001</v>
      </c>
      <c r="E97" s="11">
        <v>0</v>
      </c>
      <c r="F97" s="11">
        <v>88.48</v>
      </c>
      <c r="G97" s="11" t="s">
        <v>69</v>
      </c>
      <c r="H97" s="11">
        <v>-0.06</v>
      </c>
      <c r="I97" s="11">
        <f>Table1[[#This Row],[DTW WLM (ft bgs)]]+Table1[[#This Row],[Correction Factor WLMc (ft)]]</f>
        <v>88.42</v>
      </c>
      <c r="J97" s="11">
        <f>Table1[[#This Row],[Surveyed Elevation (ft msl)b]]-Table1[[#This Row],[Corrected DTW WLM (ft bgs)]]+Table1[[#This Row],[Difference between Survey Pointse (ft)]]</f>
        <v>17.094300000000004</v>
      </c>
      <c r="K97" s="11">
        <v>88.42</v>
      </c>
      <c r="L97" s="12" t="s">
        <v>67</v>
      </c>
      <c r="M97" s="8"/>
    </row>
    <row r="98" spans="1:13" ht="96.75" customHeight="1" x14ac:dyDescent="0.35">
      <c r="A98" s="9">
        <v>45110</v>
      </c>
      <c r="B98" s="10">
        <v>0.61458333333333337</v>
      </c>
      <c r="C98" s="13" t="s">
        <v>38</v>
      </c>
      <c r="D98" s="29">
        <v>105.51430000000001</v>
      </c>
      <c r="E98" s="11">
        <v>0</v>
      </c>
      <c r="F98" s="11">
        <v>88.66</v>
      </c>
      <c r="G98" s="11" t="s">
        <v>68</v>
      </c>
      <c r="H98" s="11">
        <v>-0.08</v>
      </c>
      <c r="I98" s="11">
        <f>Table1[[#This Row],[DTW WLM (ft bgs)]]+Table1[[#This Row],[Correction Factor WLMc (ft)]]</f>
        <v>88.58</v>
      </c>
      <c r="J98" s="11">
        <f>Table1[[#This Row],[Surveyed Elevation (ft msl)b]]-Table1[[#This Row],[Corrected DTW WLM (ft bgs)]]+Table1[[#This Row],[Difference between Survey Pointse (ft)]]</f>
        <v>16.934300000000007</v>
      </c>
      <c r="K98" s="11">
        <v>88.58</v>
      </c>
      <c r="L98" s="12" t="s">
        <v>67</v>
      </c>
      <c r="M98" s="8" t="s">
        <v>4</v>
      </c>
    </row>
    <row r="99" spans="1:13" ht="96.75" customHeight="1" x14ac:dyDescent="0.35">
      <c r="A99" s="9">
        <v>45140</v>
      </c>
      <c r="B99" s="10">
        <v>0.47430555555555554</v>
      </c>
      <c r="C99" s="13" t="s">
        <v>38</v>
      </c>
      <c r="D99" s="29">
        <v>105.51430000000001</v>
      </c>
      <c r="E99" s="11">
        <v>0</v>
      </c>
      <c r="F99" s="11">
        <v>88.67</v>
      </c>
      <c r="G99" s="11" t="s">
        <v>69</v>
      </c>
      <c r="H99" s="11">
        <v>-0.06</v>
      </c>
      <c r="I99" s="11">
        <f>Table1[[#This Row],[DTW WLM (ft bgs)]]+Table1[[#This Row],[Correction Factor WLMc (ft)]]</f>
        <v>88.61</v>
      </c>
      <c r="J99" s="11">
        <f>Table1[[#This Row],[Surveyed Elevation (ft msl)b]]-Table1[[#This Row],[Corrected DTW WLM (ft bgs)]]+Table1[[#This Row],[Difference between Survey Pointse (ft)]]</f>
        <v>16.904300000000006</v>
      </c>
      <c r="K99" s="11">
        <f>Table1[[#This Row],[DTW WLM (ft bgs)]]+Table1[[#This Row],[Correction Factor WLMc (ft)]]</f>
        <v>88.61</v>
      </c>
      <c r="L99" s="12" t="s">
        <v>67</v>
      </c>
      <c r="M99" s="42" t="s">
        <v>83</v>
      </c>
    </row>
    <row r="100" spans="1:13" ht="16.5" x14ac:dyDescent="0.35">
      <c r="A100" s="1" t="s">
        <v>9</v>
      </c>
    </row>
    <row r="101" spans="1:13" ht="16.5" x14ac:dyDescent="0.35">
      <c r="A101" s="1" t="s">
        <v>55</v>
      </c>
    </row>
    <row r="102" spans="1:13" ht="16.5" x14ac:dyDescent="0.35">
      <c r="A102" s="1" t="s">
        <v>63</v>
      </c>
    </row>
    <row r="103" spans="1:13" x14ac:dyDescent="0.35">
      <c r="A103" s="1" t="s">
        <v>70</v>
      </c>
    </row>
    <row r="104" spans="1:13" ht="16.5" x14ac:dyDescent="0.35">
      <c r="A104" s="1" t="s">
        <v>45</v>
      </c>
    </row>
    <row r="105" spans="1:13" x14ac:dyDescent="0.35">
      <c r="A105" s="1" t="s">
        <v>24</v>
      </c>
    </row>
    <row r="106" spans="1:13" x14ac:dyDescent="0.35">
      <c r="A106" s="1" t="s">
        <v>25</v>
      </c>
    </row>
    <row r="107" spans="1:13" ht="16.5" x14ac:dyDescent="0.35">
      <c r="A107" s="1" t="s">
        <v>46</v>
      </c>
    </row>
    <row r="108" spans="1:13" ht="16.5" x14ac:dyDescent="0.35">
      <c r="A108" s="1" t="s">
        <v>56</v>
      </c>
    </row>
    <row r="109" spans="1:13" ht="16.5" x14ac:dyDescent="0.35">
      <c r="A109" s="1" t="s">
        <v>73</v>
      </c>
    </row>
    <row r="110" spans="1:13" ht="15" customHeight="1" x14ac:dyDescent="0.35">
      <c r="A110" s="44" t="s">
        <v>74</v>
      </c>
      <c r="B110" s="44"/>
      <c r="C110" s="44"/>
      <c r="D110" s="44"/>
      <c r="E110" s="44"/>
      <c r="F110" s="44"/>
      <c r="G110" s="44"/>
      <c r="H110" s="44"/>
      <c r="I110" s="44"/>
      <c r="J110" s="44"/>
      <c r="K110" s="44"/>
      <c r="L110" s="44"/>
      <c r="M110" s="44"/>
    </row>
    <row r="111" spans="1:13" ht="15" customHeight="1" x14ac:dyDescent="0.35">
      <c r="A111" s="44" t="s">
        <v>75</v>
      </c>
      <c r="B111" s="44"/>
      <c r="C111" s="44"/>
      <c r="D111" s="44"/>
      <c r="E111" s="44"/>
      <c r="F111" s="44"/>
      <c r="G111" s="44"/>
      <c r="H111" s="44"/>
      <c r="I111" s="44"/>
      <c r="J111" s="44"/>
      <c r="K111" s="44"/>
      <c r="L111" s="44"/>
      <c r="M111" s="44"/>
    </row>
    <row r="112" spans="1:13" x14ac:dyDescent="0.35">
      <c r="A112" s="44" t="s">
        <v>76</v>
      </c>
      <c r="B112" s="44"/>
      <c r="C112" s="44"/>
      <c r="D112" s="44"/>
      <c r="E112" s="44"/>
      <c r="F112" s="44"/>
      <c r="G112" s="44"/>
      <c r="H112" s="44"/>
      <c r="I112" s="44"/>
      <c r="J112" s="44"/>
      <c r="K112" s="44"/>
      <c r="L112" s="44"/>
      <c r="M112" s="44"/>
    </row>
    <row r="113" spans="1:13" ht="15" customHeight="1" x14ac:dyDescent="0.35">
      <c r="A113" s="44" t="s">
        <v>77</v>
      </c>
      <c r="B113" s="44"/>
      <c r="C113" s="44"/>
      <c r="D113" s="44"/>
      <c r="E113" s="44"/>
      <c r="F113" s="44"/>
      <c r="G113" s="44"/>
      <c r="H113" s="44"/>
      <c r="I113" s="44"/>
      <c r="J113" s="44"/>
      <c r="K113" s="44"/>
      <c r="L113" s="44"/>
      <c r="M113" s="44"/>
    </row>
    <row r="114" spans="1:13" ht="15" customHeight="1" x14ac:dyDescent="0.35">
      <c r="A114" s="41" t="s">
        <v>81</v>
      </c>
      <c r="B114" s="40"/>
      <c r="C114" s="40"/>
      <c r="D114" s="40"/>
      <c r="E114" s="40"/>
      <c r="F114" s="40"/>
      <c r="G114" s="40"/>
      <c r="H114" s="40"/>
      <c r="I114" s="40"/>
      <c r="J114" s="40"/>
      <c r="K114" s="40"/>
      <c r="L114" s="40"/>
      <c r="M114" s="40"/>
    </row>
    <row r="115" spans="1:13" x14ac:dyDescent="0.35">
      <c r="A115" s="1" t="s">
        <v>15</v>
      </c>
    </row>
    <row r="116" spans="1:13" x14ac:dyDescent="0.35">
      <c r="A116" s="1" t="s">
        <v>16</v>
      </c>
    </row>
    <row r="117" spans="1:13" x14ac:dyDescent="0.35">
      <c r="A117" s="1" t="s">
        <v>3</v>
      </c>
    </row>
    <row r="118" spans="1:13" x14ac:dyDescent="0.35">
      <c r="A118" s="1" t="s">
        <v>2</v>
      </c>
    </row>
    <row r="122" spans="1:13" x14ac:dyDescent="0.35">
      <c r="I122" s="3" t="s">
        <v>59</v>
      </c>
    </row>
    <row r="124" spans="1:13" ht="16.5" x14ac:dyDescent="0.35">
      <c r="A124" s="1" t="s">
        <v>57</v>
      </c>
    </row>
    <row r="125" spans="1:13" x14ac:dyDescent="0.35">
      <c r="A125" s="1" t="s">
        <v>58</v>
      </c>
    </row>
  </sheetData>
  <mergeCells count="5">
    <mergeCell ref="A1:M1"/>
    <mergeCell ref="A110:M110"/>
    <mergeCell ref="A111:M111"/>
    <mergeCell ref="A112:M112"/>
    <mergeCell ref="A113:M113"/>
  </mergeCells>
  <phoneticPr fontId="3" type="noConversion"/>
  <pageMargins left="0.7" right="0.7" top="0.75" bottom="0.75" header="0.3" footer="0.3"/>
  <pageSetup orientation="portrait" r:id="rId1"/>
  <ignoredErrors>
    <ignoredError sqref="J9:J22 E4:E29 J23:J29" calculatedColumn="1"/>
  </ignoredErrors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6595A8-F67B-47C4-A031-68C033D19D83}">
  <dimension ref="A1:L113"/>
  <sheetViews>
    <sheetView topLeftCell="A2" workbookViewId="0">
      <selection activeCell="E99" sqref="E99"/>
    </sheetView>
  </sheetViews>
  <sheetFormatPr defaultRowHeight="14.5" x14ac:dyDescent="0.35"/>
  <cols>
    <col min="1" max="1" width="33.453125" customWidth="1"/>
    <col min="2" max="2" width="10.26953125" customWidth="1"/>
    <col min="3" max="3" width="22.453125" customWidth="1"/>
    <col min="4" max="4" width="46" bestFit="1" customWidth="1"/>
    <col min="5" max="5" width="27" customWidth="1"/>
    <col min="8" max="8" width="11.7265625" bestFit="1" customWidth="1"/>
    <col min="12" max="12" width="8.81640625" style="36"/>
  </cols>
  <sheetData>
    <row r="1" spans="1:11" x14ac:dyDescent="0.35">
      <c r="A1" s="8" t="s">
        <v>12</v>
      </c>
      <c r="B1" s="8" t="s">
        <v>19</v>
      </c>
      <c r="C1" s="8" t="s">
        <v>27</v>
      </c>
      <c r="D1" s="8" t="s">
        <v>41</v>
      </c>
      <c r="E1" t="s">
        <v>18</v>
      </c>
    </row>
    <row r="2" spans="1:11" x14ac:dyDescent="0.35">
      <c r="A2" s="15">
        <v>44553.427777777775</v>
      </c>
      <c r="B2" s="16">
        <v>16.600000000000001</v>
      </c>
      <c r="C2" s="8">
        <v>87.153999999999996</v>
      </c>
      <c r="D2" s="28">
        <v>18.360300000000009</v>
      </c>
      <c r="E2" t="s">
        <v>64</v>
      </c>
      <c r="F2" s="18"/>
      <c r="H2" s="3"/>
      <c r="I2" s="2"/>
      <c r="J2" s="3"/>
      <c r="K2" s="3"/>
    </row>
    <row r="3" spans="1:11" x14ac:dyDescent="0.35">
      <c r="A3" s="15">
        <v>44553.429166666669</v>
      </c>
      <c r="B3" s="16">
        <v>16.600000000000001</v>
      </c>
      <c r="C3" s="8">
        <v>87.164000000000001</v>
      </c>
      <c r="D3" s="18">
        <v>18.350300000000004</v>
      </c>
      <c r="E3" t="s">
        <v>64</v>
      </c>
      <c r="F3" s="18"/>
      <c r="H3" s="3"/>
      <c r="I3" s="2"/>
      <c r="J3" s="3"/>
      <c r="K3" s="3"/>
    </row>
    <row r="4" spans="1:11" x14ac:dyDescent="0.35">
      <c r="A4" s="15">
        <v>44553.429861111108</v>
      </c>
      <c r="B4" s="16">
        <v>16.600000000000001</v>
      </c>
      <c r="C4" s="8">
        <v>87.164000000000001</v>
      </c>
      <c r="D4" s="28">
        <v>18.350300000000004</v>
      </c>
      <c r="E4" t="s">
        <v>64</v>
      </c>
      <c r="F4" s="18"/>
      <c r="H4" s="3"/>
      <c r="I4" s="2"/>
      <c r="J4" s="3"/>
      <c r="K4" s="3"/>
    </row>
    <row r="5" spans="1:11" x14ac:dyDescent="0.35">
      <c r="A5" s="15">
        <v>44579.42083333333</v>
      </c>
      <c r="B5" s="16">
        <v>16.600000000000001</v>
      </c>
      <c r="C5" s="8">
        <v>86.694000000000003</v>
      </c>
      <c r="D5" s="18">
        <v>18.820300000000003</v>
      </c>
      <c r="E5" t="s">
        <v>64</v>
      </c>
      <c r="F5" s="18"/>
      <c r="H5" s="3"/>
      <c r="I5" s="2"/>
      <c r="J5" s="3"/>
      <c r="K5" s="3"/>
    </row>
    <row r="6" spans="1:11" x14ac:dyDescent="0.35">
      <c r="A6" s="15">
        <v>44579.422222222223</v>
      </c>
      <c r="B6" s="16">
        <v>16.600000000000001</v>
      </c>
      <c r="C6" s="8">
        <v>86.694000000000003</v>
      </c>
      <c r="D6" s="28">
        <v>18.820300000000003</v>
      </c>
      <c r="E6" t="s">
        <v>64</v>
      </c>
      <c r="F6" s="18"/>
      <c r="H6" s="3"/>
      <c r="I6" s="2"/>
      <c r="J6" s="3"/>
      <c r="K6" s="3"/>
    </row>
    <row r="7" spans="1:11" x14ac:dyDescent="0.35">
      <c r="A7" s="15">
        <v>44591.749305555553</v>
      </c>
      <c r="B7" s="16">
        <v>16.600000000000001</v>
      </c>
      <c r="C7" s="8">
        <v>87.679999999999993</v>
      </c>
      <c r="D7" s="18">
        <v>17.834300000000013</v>
      </c>
      <c r="E7" t="s">
        <v>64</v>
      </c>
      <c r="F7" s="18"/>
      <c r="H7" s="1"/>
      <c r="I7" s="2"/>
      <c r="J7" s="3"/>
      <c r="K7" s="3"/>
    </row>
    <row r="8" spans="1:11" x14ac:dyDescent="0.35">
      <c r="A8" s="15">
        <v>44593.381249999999</v>
      </c>
      <c r="B8" s="16">
        <v>16.600000000000001</v>
      </c>
      <c r="C8" s="18">
        <v>87.75</v>
      </c>
      <c r="D8" s="18">
        <v>17.764300000000006</v>
      </c>
      <c r="E8" t="s">
        <v>64</v>
      </c>
      <c r="F8" s="18"/>
      <c r="H8" s="1"/>
      <c r="I8" s="2"/>
      <c r="J8" s="3"/>
      <c r="K8" s="3"/>
    </row>
    <row r="9" spans="1:11" x14ac:dyDescent="0.35">
      <c r="A9" s="15">
        <v>44594.380555555559</v>
      </c>
      <c r="B9" s="16">
        <v>16.600000000000001</v>
      </c>
      <c r="C9" s="28">
        <v>87.8</v>
      </c>
      <c r="D9" s="28">
        <v>17.714300000000009</v>
      </c>
      <c r="E9" t="s">
        <v>64</v>
      </c>
      <c r="F9" s="18"/>
      <c r="H9" s="1"/>
      <c r="I9" s="2"/>
      <c r="J9" s="3"/>
      <c r="K9" s="3"/>
    </row>
    <row r="10" spans="1:11" x14ac:dyDescent="0.35">
      <c r="A10" s="15">
        <v>44595.357638888891</v>
      </c>
      <c r="B10" s="16">
        <v>16.600000000000001</v>
      </c>
      <c r="C10" s="18">
        <v>87.85</v>
      </c>
      <c r="D10" s="18">
        <v>17.664300000000011</v>
      </c>
      <c r="E10" t="s">
        <v>64</v>
      </c>
      <c r="F10" s="18"/>
      <c r="H10" s="1"/>
      <c r="I10" s="2"/>
      <c r="J10" s="3"/>
      <c r="K10" s="3"/>
    </row>
    <row r="11" spans="1:11" x14ac:dyDescent="0.35">
      <c r="A11" s="15">
        <v>44596.35833333333</v>
      </c>
      <c r="B11" s="16">
        <v>16.600000000000001</v>
      </c>
      <c r="C11" s="28">
        <v>87.86999999999999</v>
      </c>
      <c r="D11" s="28">
        <v>17.644300000000015</v>
      </c>
      <c r="E11" t="s">
        <v>64</v>
      </c>
      <c r="F11" s="18"/>
      <c r="H11" s="1"/>
      <c r="I11" s="2"/>
      <c r="J11" s="3"/>
      <c r="K11" s="3"/>
    </row>
    <row r="12" spans="1:11" x14ac:dyDescent="0.35">
      <c r="A12" s="15">
        <v>44597.35833333333</v>
      </c>
      <c r="B12" s="16">
        <v>16.600000000000001</v>
      </c>
      <c r="C12" s="18">
        <v>87.86999999999999</v>
      </c>
      <c r="D12" s="18">
        <v>17.644300000000015</v>
      </c>
      <c r="E12" t="s">
        <v>64</v>
      </c>
      <c r="F12" s="18"/>
      <c r="H12" s="1"/>
      <c r="I12" s="2"/>
      <c r="J12" s="3"/>
      <c r="K12" s="3"/>
    </row>
    <row r="13" spans="1:11" x14ac:dyDescent="0.35">
      <c r="A13" s="15">
        <v>44602.364583333336</v>
      </c>
      <c r="B13" s="16">
        <v>16.600000000000001</v>
      </c>
      <c r="C13" s="28">
        <v>87.899999999999991</v>
      </c>
      <c r="D13" s="28">
        <v>17.614300000000014</v>
      </c>
      <c r="E13" t="s">
        <v>64</v>
      </c>
      <c r="F13" s="18"/>
      <c r="H13" s="1"/>
      <c r="I13" s="2"/>
      <c r="J13" s="3"/>
      <c r="K13" s="3"/>
    </row>
    <row r="14" spans="1:11" x14ac:dyDescent="0.35">
      <c r="A14" s="15">
        <v>44609.34375</v>
      </c>
      <c r="B14" s="16">
        <v>16.600000000000001</v>
      </c>
      <c r="C14" s="18">
        <v>87.89</v>
      </c>
      <c r="D14" s="18">
        <v>17.624300000000005</v>
      </c>
      <c r="E14" t="s">
        <v>64</v>
      </c>
      <c r="F14" s="18"/>
      <c r="H14" s="1"/>
      <c r="I14" s="2"/>
      <c r="J14" s="3"/>
      <c r="K14" s="3"/>
    </row>
    <row r="15" spans="1:11" x14ac:dyDescent="0.35">
      <c r="A15" s="15">
        <v>44614.349305555559</v>
      </c>
      <c r="B15" s="16">
        <v>16.600000000000001</v>
      </c>
      <c r="C15" s="18">
        <v>87.949999999999989</v>
      </c>
      <c r="D15" s="18">
        <v>17.564300000000017</v>
      </c>
      <c r="E15" t="s">
        <v>64</v>
      </c>
      <c r="F15" s="18"/>
      <c r="H15" s="1"/>
      <c r="I15" s="2"/>
      <c r="J15" s="3"/>
      <c r="K15" s="3"/>
    </row>
    <row r="16" spans="1:11" x14ac:dyDescent="0.35">
      <c r="A16" s="15">
        <v>44618.645833333336</v>
      </c>
      <c r="B16" s="16">
        <v>16.600000000000001</v>
      </c>
      <c r="C16" s="18">
        <v>87.94</v>
      </c>
      <c r="D16" s="18">
        <v>17.574300000000008</v>
      </c>
      <c r="E16" t="s">
        <v>64</v>
      </c>
      <c r="F16" s="34"/>
      <c r="H16" s="35"/>
      <c r="I16" s="2"/>
      <c r="J16" s="3"/>
      <c r="K16" s="3"/>
    </row>
    <row r="17" spans="1:11" x14ac:dyDescent="0.35">
      <c r="A17" s="15">
        <v>44623.340277777781</v>
      </c>
      <c r="B17" s="16">
        <v>16.600000000000001</v>
      </c>
      <c r="C17" s="18">
        <v>87.91</v>
      </c>
      <c r="D17" s="18">
        <v>17.604300000000009</v>
      </c>
      <c r="E17" t="s">
        <v>64</v>
      </c>
      <c r="F17" s="34"/>
      <c r="H17" s="30"/>
      <c r="I17" s="2"/>
      <c r="J17" s="3"/>
      <c r="K17" s="3"/>
    </row>
    <row r="18" spans="1:11" x14ac:dyDescent="0.35">
      <c r="A18" s="15">
        <v>44629.534722222219</v>
      </c>
      <c r="B18" s="16">
        <v>16.600000000000001</v>
      </c>
      <c r="C18" s="18">
        <v>88</v>
      </c>
      <c r="D18" s="18">
        <v>17.514300000000006</v>
      </c>
      <c r="E18" t="s">
        <v>64</v>
      </c>
      <c r="F18" s="34"/>
      <c r="H18" s="30"/>
      <c r="I18" s="2"/>
      <c r="J18" s="3"/>
      <c r="K18" s="3"/>
    </row>
    <row r="19" spans="1:11" x14ac:dyDescent="0.35">
      <c r="A19" s="15">
        <v>44637.354166666664</v>
      </c>
      <c r="B19" s="16">
        <v>16.600000000000001</v>
      </c>
      <c r="C19" s="28">
        <v>87.97999999999999</v>
      </c>
      <c r="D19" s="28">
        <v>17.534300000000016</v>
      </c>
      <c r="E19" t="s">
        <v>64</v>
      </c>
      <c r="F19" s="34"/>
      <c r="H19" s="1"/>
      <c r="I19" s="2"/>
      <c r="J19" s="3"/>
      <c r="K19" s="3"/>
    </row>
    <row r="20" spans="1:11" x14ac:dyDescent="0.35">
      <c r="A20" s="15">
        <v>44644.354166666664</v>
      </c>
      <c r="B20" s="16">
        <v>16.600000000000001</v>
      </c>
      <c r="C20" s="18">
        <v>87.96</v>
      </c>
      <c r="D20" s="18">
        <v>17.554300000000012</v>
      </c>
      <c r="E20" t="s">
        <v>64</v>
      </c>
      <c r="H20" s="1"/>
      <c r="I20" s="2"/>
      <c r="J20" s="3"/>
      <c r="K20" s="3"/>
    </row>
    <row r="21" spans="1:11" x14ac:dyDescent="0.35">
      <c r="A21" s="15">
        <v>44649.413194444445</v>
      </c>
      <c r="B21" s="16">
        <v>16.600000000000001</v>
      </c>
      <c r="C21" s="28">
        <v>87.929999999999993</v>
      </c>
      <c r="D21" s="28">
        <v>17.584300000000013</v>
      </c>
      <c r="E21" t="s">
        <v>64</v>
      </c>
      <c r="H21" s="1"/>
      <c r="I21" s="2"/>
      <c r="J21" s="3"/>
      <c r="K21" s="3"/>
    </row>
    <row r="22" spans="1:11" x14ac:dyDescent="0.35">
      <c r="A22" s="15">
        <v>44658.427083333336</v>
      </c>
      <c r="B22" s="16">
        <v>16.600000000000001</v>
      </c>
      <c r="C22" s="18">
        <v>87.85</v>
      </c>
      <c r="D22" s="18">
        <v>17.664300000000011</v>
      </c>
      <c r="E22" t="s">
        <v>64</v>
      </c>
      <c r="H22" s="1"/>
      <c r="I22" s="2"/>
      <c r="J22" s="3"/>
      <c r="K22" s="3"/>
    </row>
    <row r="23" spans="1:11" x14ac:dyDescent="0.35">
      <c r="A23" s="15">
        <v>44665.354166666664</v>
      </c>
      <c r="B23" s="16">
        <v>16.600000000000001</v>
      </c>
      <c r="C23" s="34">
        <v>87.87</v>
      </c>
      <c r="D23" s="34">
        <v>17.64</v>
      </c>
      <c r="E23" t="s">
        <v>64</v>
      </c>
      <c r="H23" s="1"/>
      <c r="I23" s="2"/>
      <c r="J23" s="3"/>
      <c r="K23" s="3"/>
    </row>
    <row r="24" spans="1:11" x14ac:dyDescent="0.35">
      <c r="A24" s="15">
        <v>44679.416666666664</v>
      </c>
      <c r="B24" s="16">
        <v>16.600000000000001</v>
      </c>
      <c r="C24" s="18">
        <v>87.82</v>
      </c>
      <c r="D24" s="18">
        <v>17.688300000000012</v>
      </c>
      <c r="E24" t="s">
        <v>64</v>
      </c>
      <c r="H24" s="1"/>
      <c r="I24" s="2"/>
      <c r="J24" s="3"/>
      <c r="K24" s="3"/>
    </row>
    <row r="25" spans="1:11" x14ac:dyDescent="0.35">
      <c r="A25" s="15">
        <v>44686.430555555555</v>
      </c>
      <c r="B25" s="16">
        <v>16.600000000000001</v>
      </c>
      <c r="C25" s="16">
        <v>87.8</v>
      </c>
      <c r="D25" s="37">
        <v>17.71</v>
      </c>
      <c r="E25" t="s">
        <v>64</v>
      </c>
    </row>
    <row r="26" spans="1:11" x14ac:dyDescent="0.35">
      <c r="A26" s="15">
        <v>44693.364583333336</v>
      </c>
      <c r="B26" s="16">
        <v>16.600000000000001</v>
      </c>
      <c r="C26" s="8">
        <v>87.83</v>
      </c>
      <c r="D26" s="37">
        <v>17.68</v>
      </c>
      <c r="E26" t="s">
        <v>64</v>
      </c>
    </row>
    <row r="27" spans="1:11" x14ac:dyDescent="0.35">
      <c r="A27" s="15">
        <v>44700.354166666664</v>
      </c>
      <c r="B27" s="16">
        <v>16.600000000000001</v>
      </c>
      <c r="C27" s="8">
        <v>87.87</v>
      </c>
      <c r="D27" s="37">
        <v>17.64</v>
      </c>
      <c r="E27" t="s">
        <v>64</v>
      </c>
    </row>
    <row r="28" spans="1:11" x14ac:dyDescent="0.35">
      <c r="A28" s="15">
        <v>44707.427083333336</v>
      </c>
      <c r="B28" s="16">
        <v>16.600000000000001</v>
      </c>
      <c r="C28" s="8">
        <v>87.81</v>
      </c>
      <c r="D28" s="37">
        <v>17.7</v>
      </c>
      <c r="E28" t="s">
        <v>64</v>
      </c>
    </row>
    <row r="29" spans="1:11" x14ac:dyDescent="0.35">
      <c r="A29" s="15">
        <v>44714.400694444441</v>
      </c>
      <c r="B29" s="16">
        <v>16.600000000000001</v>
      </c>
      <c r="C29" s="8">
        <v>87.91</v>
      </c>
      <c r="D29" s="37">
        <v>17.600000000000001</v>
      </c>
      <c r="E29" t="s">
        <v>64</v>
      </c>
    </row>
    <row r="30" spans="1:11" x14ac:dyDescent="0.35">
      <c r="A30" s="15">
        <v>44721.354166666664</v>
      </c>
      <c r="B30" s="16">
        <v>16.600000000000001</v>
      </c>
      <c r="C30" s="8">
        <v>88</v>
      </c>
      <c r="D30" s="37">
        <v>17.510000000000002</v>
      </c>
      <c r="E30" t="s">
        <v>64</v>
      </c>
    </row>
    <row r="31" spans="1:11" x14ac:dyDescent="0.35">
      <c r="A31" s="15">
        <v>44728.34375</v>
      </c>
      <c r="B31" s="16">
        <v>16.600000000000001</v>
      </c>
      <c r="C31" s="8">
        <v>87.95</v>
      </c>
      <c r="D31" s="37">
        <v>17.559999999999999</v>
      </c>
      <c r="E31" t="s">
        <v>64</v>
      </c>
    </row>
    <row r="32" spans="1:11" x14ac:dyDescent="0.35">
      <c r="A32" s="15">
        <v>44735.4</v>
      </c>
      <c r="B32" s="16">
        <v>16.600000000000001</v>
      </c>
      <c r="C32" s="8">
        <v>87.98</v>
      </c>
      <c r="D32" s="37">
        <v>17.53</v>
      </c>
      <c r="E32" t="s">
        <v>64</v>
      </c>
    </row>
    <row r="33" spans="1:5" x14ac:dyDescent="0.35">
      <c r="A33" s="15">
        <v>44743.371527777781</v>
      </c>
      <c r="B33" s="16">
        <v>16.600000000000001</v>
      </c>
      <c r="C33" s="8">
        <v>88.08</v>
      </c>
      <c r="D33" s="37">
        <v>17.43</v>
      </c>
      <c r="E33" t="s">
        <v>64</v>
      </c>
    </row>
    <row r="34" spans="1:5" x14ac:dyDescent="0.35">
      <c r="A34" s="15">
        <v>44749.357638888891</v>
      </c>
      <c r="B34" s="16">
        <v>16.600000000000001</v>
      </c>
      <c r="C34" s="8">
        <v>88.07</v>
      </c>
      <c r="D34" s="37">
        <v>17.440000000000001</v>
      </c>
      <c r="E34" t="s">
        <v>64</v>
      </c>
    </row>
    <row r="35" spans="1:5" x14ac:dyDescent="0.35">
      <c r="A35" s="15">
        <v>44755.345833333333</v>
      </c>
      <c r="B35" s="16">
        <v>16.600000000000001</v>
      </c>
      <c r="C35" s="8">
        <v>88.08</v>
      </c>
      <c r="D35" s="37">
        <v>17.43</v>
      </c>
      <c r="E35" t="s">
        <v>64</v>
      </c>
    </row>
    <row r="36" spans="1:5" x14ac:dyDescent="0.35">
      <c r="A36" s="15">
        <v>44763.333333333336</v>
      </c>
      <c r="B36" s="16">
        <v>16.600000000000001</v>
      </c>
      <c r="C36" s="8">
        <v>88.07</v>
      </c>
      <c r="D36" s="37">
        <v>17.440000000000001</v>
      </c>
      <c r="E36" t="s">
        <v>64</v>
      </c>
    </row>
    <row r="37" spans="1:5" x14ac:dyDescent="0.35">
      <c r="A37" s="15">
        <v>44770.529166666667</v>
      </c>
      <c r="B37" s="16">
        <v>16.600000000000001</v>
      </c>
      <c r="C37" s="8">
        <v>88.11</v>
      </c>
      <c r="D37" s="37">
        <v>17.399999999999999</v>
      </c>
      <c r="E37" t="s">
        <v>64</v>
      </c>
    </row>
    <row r="38" spans="1:5" x14ac:dyDescent="0.35">
      <c r="A38" s="15">
        <v>44777.361111111109</v>
      </c>
      <c r="B38" s="16">
        <v>16.600000000000001</v>
      </c>
      <c r="C38" s="8">
        <v>88.11</v>
      </c>
      <c r="D38" s="37">
        <v>17.399999999999999</v>
      </c>
      <c r="E38" t="s">
        <v>64</v>
      </c>
    </row>
    <row r="39" spans="1:5" x14ac:dyDescent="0.35">
      <c r="A39" s="15">
        <v>44784.538194444445</v>
      </c>
      <c r="B39" s="16">
        <v>16.600000000000001</v>
      </c>
      <c r="C39" s="8">
        <v>88.15</v>
      </c>
      <c r="D39" s="37">
        <v>17.36</v>
      </c>
      <c r="E39" t="s">
        <v>64</v>
      </c>
    </row>
    <row r="40" spans="1:5" x14ac:dyDescent="0.35">
      <c r="A40" s="15">
        <v>44791.479166666664</v>
      </c>
      <c r="B40" s="16">
        <v>16.600000000000001</v>
      </c>
      <c r="C40" s="8">
        <v>88.07</v>
      </c>
      <c r="D40" s="37">
        <v>17.440000000000001</v>
      </c>
      <c r="E40" t="s">
        <v>64</v>
      </c>
    </row>
    <row r="41" spans="1:5" x14ac:dyDescent="0.35">
      <c r="A41" s="15">
        <v>44798.409722222219</v>
      </c>
      <c r="B41" s="16">
        <v>16.600000000000001</v>
      </c>
      <c r="C41" s="16">
        <v>88.34</v>
      </c>
      <c r="D41" s="37">
        <v>17.170000000000002</v>
      </c>
      <c r="E41" t="s">
        <v>64</v>
      </c>
    </row>
    <row r="42" spans="1:5" x14ac:dyDescent="0.35">
      <c r="A42" s="15">
        <v>44805.398611111108</v>
      </c>
      <c r="B42" s="16">
        <v>16.600000000000001</v>
      </c>
      <c r="C42" s="16">
        <v>88.45</v>
      </c>
      <c r="D42" s="37">
        <v>17.059999999999999</v>
      </c>
      <c r="E42" t="s">
        <v>64</v>
      </c>
    </row>
    <row r="43" spans="1:5" x14ac:dyDescent="0.35">
      <c r="A43" s="15">
        <v>44812.34375</v>
      </c>
      <c r="B43" s="16">
        <v>16.600000000000001</v>
      </c>
      <c r="C43" s="16">
        <v>88.47</v>
      </c>
      <c r="D43" s="37">
        <v>17.04</v>
      </c>
      <c r="E43" t="s">
        <v>64</v>
      </c>
    </row>
    <row r="44" spans="1:5" x14ac:dyDescent="0.35">
      <c r="A44" s="15">
        <v>44819.336805555555</v>
      </c>
      <c r="B44" s="16">
        <v>16.600000000000001</v>
      </c>
      <c r="C44" s="8">
        <v>88.47</v>
      </c>
      <c r="D44" s="37">
        <v>17.04</v>
      </c>
      <c r="E44" t="s">
        <v>64</v>
      </c>
    </row>
    <row r="45" spans="1:5" x14ac:dyDescent="0.35">
      <c r="A45" s="15">
        <v>44826.496527777781</v>
      </c>
      <c r="B45" s="16">
        <v>16.600000000000001</v>
      </c>
      <c r="C45" s="8">
        <v>88.86</v>
      </c>
      <c r="D45" s="37">
        <v>16.71</v>
      </c>
      <c r="E45" t="s">
        <v>64</v>
      </c>
    </row>
    <row r="46" spans="1:5" x14ac:dyDescent="0.35">
      <c r="A46" s="15">
        <v>44833.365277777775</v>
      </c>
      <c r="B46" s="16">
        <v>16.600000000000001</v>
      </c>
      <c r="C46" s="8">
        <v>88.45</v>
      </c>
      <c r="D46" s="37">
        <v>17.059999999999999</v>
      </c>
      <c r="E46" t="s">
        <v>64</v>
      </c>
    </row>
    <row r="47" spans="1:5" x14ac:dyDescent="0.35">
      <c r="A47" s="15">
        <v>44840.347222222219</v>
      </c>
      <c r="B47" s="16">
        <v>16.600000000000001</v>
      </c>
      <c r="C47" s="8">
        <v>88.46</v>
      </c>
      <c r="D47" s="37">
        <v>17.05</v>
      </c>
      <c r="E47" t="s">
        <v>64</v>
      </c>
    </row>
    <row r="48" spans="1:5" x14ac:dyDescent="0.35">
      <c r="A48" s="15">
        <v>44850.333333333336</v>
      </c>
      <c r="B48" s="16">
        <v>16.600000000000001</v>
      </c>
      <c r="C48" s="8">
        <v>88.679999999999993</v>
      </c>
      <c r="D48" s="37">
        <v>16.834300000000013</v>
      </c>
      <c r="E48" t="s">
        <v>64</v>
      </c>
    </row>
    <row r="49" spans="1:5" x14ac:dyDescent="0.35">
      <c r="A49" s="15">
        <v>44852.345833333333</v>
      </c>
      <c r="B49" s="16">
        <v>16.600000000000001</v>
      </c>
      <c r="C49" s="8">
        <v>88.49</v>
      </c>
      <c r="D49" s="37">
        <v>17.02</v>
      </c>
      <c r="E49" t="s">
        <v>64</v>
      </c>
    </row>
    <row r="50" spans="1:5" x14ac:dyDescent="0.35">
      <c r="A50" s="15">
        <v>44854.364583333336</v>
      </c>
      <c r="B50" s="16">
        <v>16.600000000000001</v>
      </c>
      <c r="C50" s="8">
        <v>88.47</v>
      </c>
      <c r="D50" s="37">
        <v>17.04</v>
      </c>
      <c r="E50" t="s">
        <v>64</v>
      </c>
    </row>
    <row r="51" spans="1:5" x14ac:dyDescent="0.35">
      <c r="A51" s="15">
        <v>44859.361111111109</v>
      </c>
      <c r="B51" s="16">
        <v>16.600000000000001</v>
      </c>
      <c r="C51" s="8">
        <v>88.63</v>
      </c>
      <c r="D51" s="37">
        <v>16.88</v>
      </c>
      <c r="E51" t="s">
        <v>64</v>
      </c>
    </row>
    <row r="52" spans="1:5" x14ac:dyDescent="0.35">
      <c r="A52" s="15">
        <v>44861</v>
      </c>
      <c r="B52" s="16">
        <v>16.600000000000001</v>
      </c>
      <c r="C52" s="8">
        <v>88.63</v>
      </c>
      <c r="D52" s="37">
        <v>16.88</v>
      </c>
      <c r="E52" t="s">
        <v>64</v>
      </c>
    </row>
    <row r="53" spans="1:5" x14ac:dyDescent="0.35">
      <c r="A53" s="15">
        <v>44866.354166666664</v>
      </c>
      <c r="B53" s="16">
        <v>16.600000000000001</v>
      </c>
      <c r="C53" s="8">
        <v>88.66</v>
      </c>
      <c r="D53" s="37">
        <v>16.854300000000009</v>
      </c>
      <c r="E53" t="s">
        <v>64</v>
      </c>
    </row>
    <row r="54" spans="1:5" x14ac:dyDescent="0.35">
      <c r="A54" s="15">
        <v>44868.347222222219</v>
      </c>
      <c r="B54" s="16">
        <v>16.600000000000001</v>
      </c>
      <c r="C54" s="8">
        <v>88.43</v>
      </c>
      <c r="D54" s="37">
        <v>17.084299999999999</v>
      </c>
      <c r="E54" t="s">
        <v>64</v>
      </c>
    </row>
    <row r="55" spans="1:5" x14ac:dyDescent="0.35">
      <c r="A55" s="15">
        <v>44873.402777777781</v>
      </c>
      <c r="B55" s="16">
        <v>16.600000000000001</v>
      </c>
      <c r="C55" s="39">
        <v>88.42</v>
      </c>
      <c r="D55" s="39">
        <f>Table1[[#This Row],[Surveyed Elevation (ft msl)b]]-Table1[[#This Row],[Corrected DTW WLM (ft bgs)]]+Table1[[#This Row],[Difference between Survey Pointse (ft)]]</f>
        <v>16.844300000000004</v>
      </c>
      <c r="E55" t="s">
        <v>64</v>
      </c>
    </row>
    <row r="56" spans="1:5" x14ac:dyDescent="0.35">
      <c r="A56" s="15">
        <v>44875.354166666664</v>
      </c>
      <c r="B56" s="16">
        <v>16.600000000000001</v>
      </c>
      <c r="C56" s="18">
        <v>88.56</v>
      </c>
      <c r="D56" s="18">
        <f>Table1[[#This Row],[Surveyed Elevation (ft msl)b]]-Table1[[#This Row],[Corrected DTW WLM (ft bgs)]]+Table1[[#This Row],[Difference between Survey Pointse (ft)]]</f>
        <v>17.024300000000011</v>
      </c>
      <c r="E56" t="s">
        <v>64</v>
      </c>
    </row>
    <row r="57" spans="1:5" x14ac:dyDescent="0.35">
      <c r="A57" s="15">
        <v>44880.329861111109</v>
      </c>
      <c r="B57" s="16">
        <v>16.600000000000001</v>
      </c>
      <c r="C57" s="8">
        <v>88.79</v>
      </c>
      <c r="D57" s="37">
        <v>16.72</v>
      </c>
      <c r="E57" t="s">
        <v>64</v>
      </c>
    </row>
    <row r="58" spans="1:5" x14ac:dyDescent="0.35">
      <c r="A58" s="15">
        <v>44882.447222222225</v>
      </c>
      <c r="B58" s="16">
        <v>16.600000000000001</v>
      </c>
      <c r="C58" s="8">
        <v>88.64</v>
      </c>
      <c r="D58" s="37">
        <v>16.87</v>
      </c>
      <c r="E58" t="s">
        <v>64</v>
      </c>
    </row>
    <row r="59" spans="1:5" x14ac:dyDescent="0.35">
      <c r="A59" s="15">
        <v>44885.359722222223</v>
      </c>
      <c r="B59" s="16">
        <v>16.600000000000001</v>
      </c>
      <c r="C59" s="8">
        <v>88.52</v>
      </c>
      <c r="D59" s="37">
        <v>16.989999999999998</v>
      </c>
      <c r="E59" t="s">
        <v>64</v>
      </c>
    </row>
    <row r="60" spans="1:5" x14ac:dyDescent="0.35">
      <c r="A60" s="15">
        <v>44887.420138888891</v>
      </c>
      <c r="B60" s="16">
        <v>16.600000000000001</v>
      </c>
      <c r="C60" s="8">
        <v>88.38</v>
      </c>
      <c r="D60" s="37">
        <v>17.13</v>
      </c>
      <c r="E60" t="s">
        <v>64</v>
      </c>
    </row>
    <row r="61" spans="1:5" x14ac:dyDescent="0.35">
      <c r="A61" s="15">
        <v>44896.475694444445</v>
      </c>
      <c r="B61" s="16">
        <v>16.600000000000001</v>
      </c>
      <c r="C61" s="8">
        <v>88.35</v>
      </c>
      <c r="D61" s="37">
        <v>17.16</v>
      </c>
      <c r="E61" t="s">
        <v>64</v>
      </c>
    </row>
    <row r="62" spans="1:5" x14ac:dyDescent="0.35">
      <c r="A62" s="15">
        <v>44902.354166666664</v>
      </c>
      <c r="B62" s="16">
        <v>16.600000000000001</v>
      </c>
      <c r="C62" s="8">
        <v>88.33</v>
      </c>
      <c r="D62" s="37">
        <v>17.18</v>
      </c>
      <c r="E62" t="s">
        <v>64</v>
      </c>
    </row>
    <row r="63" spans="1:5" x14ac:dyDescent="0.35">
      <c r="A63" s="15">
        <v>44910.361111111109</v>
      </c>
      <c r="B63" s="16">
        <v>16.600000000000001</v>
      </c>
      <c r="C63" s="8">
        <v>88.34</v>
      </c>
      <c r="D63" s="37">
        <v>17.170000000000002</v>
      </c>
      <c r="E63" t="s">
        <v>64</v>
      </c>
    </row>
    <row r="64" spans="1:5" x14ac:dyDescent="0.35">
      <c r="A64" s="15">
        <v>44916.51666666667</v>
      </c>
      <c r="B64" s="16">
        <v>16.600000000000001</v>
      </c>
      <c r="C64" s="8">
        <v>88.25</v>
      </c>
      <c r="D64" s="37">
        <v>17.260000000000002</v>
      </c>
      <c r="E64" t="s">
        <v>64</v>
      </c>
    </row>
    <row r="65" spans="1:5" x14ac:dyDescent="0.35">
      <c r="A65" s="15">
        <v>44924.461805555555</v>
      </c>
      <c r="B65" s="16">
        <v>16.600000000000001</v>
      </c>
      <c r="C65" s="8">
        <v>88.46</v>
      </c>
      <c r="D65" s="37">
        <v>17.05</v>
      </c>
      <c r="E65" t="s">
        <v>64</v>
      </c>
    </row>
    <row r="66" spans="1:5" x14ac:dyDescent="0.35">
      <c r="A66" s="15">
        <v>44931.371527777781</v>
      </c>
      <c r="B66" s="16">
        <v>16.600000000000001</v>
      </c>
      <c r="C66" s="8">
        <v>88.32</v>
      </c>
      <c r="D66" s="37">
        <v>17.190000000000001</v>
      </c>
      <c r="E66" t="s">
        <v>64</v>
      </c>
    </row>
    <row r="67" spans="1:5" x14ac:dyDescent="0.35">
      <c r="A67" s="15">
        <v>44937.458333333336</v>
      </c>
      <c r="B67" s="16">
        <v>16.600000000000001</v>
      </c>
      <c r="C67" s="8">
        <v>88.63</v>
      </c>
      <c r="D67" s="37">
        <v>16.88</v>
      </c>
      <c r="E67" t="s">
        <v>64</v>
      </c>
    </row>
    <row r="68" spans="1:5" x14ac:dyDescent="0.35">
      <c r="A68" s="15">
        <v>44944.461805555555</v>
      </c>
      <c r="B68" s="16">
        <v>16.600000000000001</v>
      </c>
      <c r="C68" s="8">
        <v>88.57</v>
      </c>
      <c r="D68" s="37">
        <v>16.940000000000001</v>
      </c>
      <c r="E68" t="s">
        <v>64</v>
      </c>
    </row>
    <row r="69" spans="1:5" x14ac:dyDescent="0.35">
      <c r="A69" s="15">
        <v>44952.489583333336</v>
      </c>
      <c r="B69" s="16">
        <v>16.600000000000001</v>
      </c>
      <c r="C69" s="8">
        <v>88.64</v>
      </c>
      <c r="D69" s="37">
        <v>16.87</v>
      </c>
      <c r="E69" t="s">
        <v>64</v>
      </c>
    </row>
    <row r="70" spans="1:5" x14ac:dyDescent="0.35">
      <c r="A70" s="15">
        <v>44959.473611111112</v>
      </c>
      <c r="B70" s="16">
        <v>16.600000000000001</v>
      </c>
      <c r="C70" s="8">
        <v>88.44</v>
      </c>
      <c r="D70" s="37">
        <v>17.07</v>
      </c>
      <c r="E70" t="s">
        <v>64</v>
      </c>
    </row>
    <row r="71" spans="1:5" x14ac:dyDescent="0.35">
      <c r="A71" s="15">
        <v>44966.359722222223</v>
      </c>
      <c r="B71" s="16">
        <v>16.600000000000001</v>
      </c>
      <c r="C71" s="8">
        <v>88.26</v>
      </c>
      <c r="D71" s="37">
        <v>17.25</v>
      </c>
      <c r="E71" t="s">
        <v>64</v>
      </c>
    </row>
    <row r="72" spans="1:5" x14ac:dyDescent="0.35">
      <c r="A72" s="15">
        <v>44972.488194444442</v>
      </c>
      <c r="B72" s="16">
        <v>16.600000000000001</v>
      </c>
      <c r="C72" s="8">
        <v>88.17</v>
      </c>
      <c r="D72" s="37">
        <v>17.34</v>
      </c>
      <c r="E72" t="s">
        <v>64</v>
      </c>
    </row>
    <row r="73" spans="1:5" x14ac:dyDescent="0.35">
      <c r="A73" s="15">
        <v>44980.493055555555</v>
      </c>
      <c r="B73" s="16">
        <v>16.600000000000001</v>
      </c>
      <c r="C73" s="8">
        <v>88.33</v>
      </c>
      <c r="D73" s="37">
        <v>17.239999999999998</v>
      </c>
      <c r="E73" t="s">
        <v>64</v>
      </c>
    </row>
    <row r="74" spans="1:5" x14ac:dyDescent="0.35">
      <c r="A74" s="15">
        <v>44987.434027777781</v>
      </c>
      <c r="B74" s="16">
        <v>16.600000000000001</v>
      </c>
      <c r="C74" s="8">
        <v>88.26</v>
      </c>
      <c r="D74" s="37">
        <v>17.309999999999999</v>
      </c>
      <c r="E74" t="s">
        <v>64</v>
      </c>
    </row>
    <row r="75" spans="1:5" x14ac:dyDescent="0.35">
      <c r="A75" s="15">
        <v>44993.458333333336</v>
      </c>
      <c r="B75" s="16">
        <v>16.600000000000001</v>
      </c>
      <c r="C75" s="8">
        <v>88.34</v>
      </c>
      <c r="D75" s="37">
        <v>17.23</v>
      </c>
      <c r="E75" t="s">
        <v>64</v>
      </c>
    </row>
    <row r="76" spans="1:5" x14ac:dyDescent="0.35">
      <c r="A76" s="15">
        <v>45001.465277777781</v>
      </c>
      <c r="B76" s="16">
        <v>16.600000000000001</v>
      </c>
      <c r="C76" s="8">
        <v>88.24</v>
      </c>
      <c r="D76" s="37">
        <v>17.329999999999998</v>
      </c>
      <c r="E76" t="s">
        <v>64</v>
      </c>
    </row>
    <row r="77" spans="1:5" x14ac:dyDescent="0.35">
      <c r="A77" s="15">
        <v>45007.408333333333</v>
      </c>
      <c r="B77" s="16">
        <v>16.600000000000001</v>
      </c>
      <c r="C77" s="8">
        <v>88.37</v>
      </c>
      <c r="D77" s="37">
        <v>17.14</v>
      </c>
      <c r="E77" t="s">
        <v>64</v>
      </c>
    </row>
    <row r="78" spans="1:5" x14ac:dyDescent="0.35">
      <c r="A78" s="15">
        <v>45014.408333333333</v>
      </c>
      <c r="B78" s="16">
        <v>16.600000000000001</v>
      </c>
      <c r="C78" s="8">
        <v>88.53</v>
      </c>
      <c r="D78" s="37">
        <v>17.059999999999999</v>
      </c>
      <c r="E78" t="s">
        <v>64</v>
      </c>
    </row>
    <row r="79" spans="1:5" x14ac:dyDescent="0.35">
      <c r="A79" s="15">
        <v>45021.364583333336</v>
      </c>
      <c r="B79" s="16">
        <v>16.600000000000001</v>
      </c>
      <c r="C79" s="8">
        <v>88.29</v>
      </c>
      <c r="D79" s="37">
        <v>17.22</v>
      </c>
      <c r="E79" t="s">
        <v>64</v>
      </c>
    </row>
    <row r="80" spans="1:5" x14ac:dyDescent="0.35">
      <c r="A80" s="15">
        <v>45029.368055555555</v>
      </c>
      <c r="B80" s="16">
        <v>16.600000000000001</v>
      </c>
      <c r="C80" s="8">
        <v>88.31</v>
      </c>
      <c r="D80" s="37">
        <v>17.2</v>
      </c>
      <c r="E80" t="s">
        <v>64</v>
      </c>
    </row>
    <row r="81" spans="1:5" x14ac:dyDescent="0.35">
      <c r="A81" s="15">
        <v>45037.354166666664</v>
      </c>
      <c r="B81" s="16">
        <v>16.600000000000001</v>
      </c>
      <c r="C81" s="8">
        <v>88.41</v>
      </c>
      <c r="D81" s="37">
        <v>17.100000000000001</v>
      </c>
      <c r="E81" t="s">
        <v>64</v>
      </c>
    </row>
    <row r="82" spans="1:5" x14ac:dyDescent="0.35">
      <c r="A82" s="15">
        <v>45042.395833333336</v>
      </c>
      <c r="B82" s="16">
        <v>16.600000000000001</v>
      </c>
      <c r="C82" s="8">
        <v>88.57</v>
      </c>
      <c r="D82" s="37">
        <v>16.940000000000001</v>
      </c>
      <c r="E82" t="s">
        <v>64</v>
      </c>
    </row>
    <row r="83" spans="1:5" x14ac:dyDescent="0.35">
      <c r="A83" s="15">
        <v>45050.45</v>
      </c>
      <c r="B83" s="16">
        <v>16.600000000000001</v>
      </c>
      <c r="C83" s="8">
        <v>88.34</v>
      </c>
      <c r="D83" s="37">
        <v>17.170000000000002</v>
      </c>
      <c r="E83" t="s">
        <v>64</v>
      </c>
    </row>
    <row r="84" spans="1:5" x14ac:dyDescent="0.35">
      <c r="A84" s="15">
        <v>45054.436111111114</v>
      </c>
      <c r="B84" s="16">
        <v>16.600000000000001</v>
      </c>
      <c r="C84" s="8">
        <v>88.12</v>
      </c>
      <c r="D84" s="37">
        <v>17.39</v>
      </c>
      <c r="E84" t="s">
        <v>64</v>
      </c>
    </row>
    <row r="85" spans="1:5" x14ac:dyDescent="0.35">
      <c r="A85" s="15">
        <v>45062.415972222225</v>
      </c>
      <c r="B85" s="16">
        <v>16.600000000000001</v>
      </c>
      <c r="C85" s="8">
        <v>88.33</v>
      </c>
      <c r="D85" s="37">
        <v>17.18</v>
      </c>
      <c r="E85" t="s">
        <v>64</v>
      </c>
    </row>
    <row r="86" spans="1:5" x14ac:dyDescent="0.35">
      <c r="A86" s="15">
        <v>45069.356944444444</v>
      </c>
      <c r="B86" s="16">
        <v>16.600000000000001</v>
      </c>
      <c r="C86" s="8">
        <v>88.11</v>
      </c>
      <c r="D86" s="37">
        <v>17.399999999999999</v>
      </c>
      <c r="E86" t="s">
        <v>64</v>
      </c>
    </row>
    <row r="87" spans="1:5" x14ac:dyDescent="0.35">
      <c r="A87" s="15">
        <v>45076.354166666664</v>
      </c>
      <c r="B87" s="16">
        <v>16.600000000000001</v>
      </c>
      <c r="C87" s="8">
        <v>88.05</v>
      </c>
      <c r="D87" s="37">
        <v>17.46</v>
      </c>
      <c r="E87" t="s">
        <v>64</v>
      </c>
    </row>
    <row r="88" spans="1:5" x14ac:dyDescent="0.35">
      <c r="A88" s="15">
        <v>45085.364583333336</v>
      </c>
      <c r="B88" s="16">
        <v>16.600000000000001</v>
      </c>
      <c r="C88" s="8">
        <v>88.31</v>
      </c>
      <c r="D88" s="37">
        <v>17.2</v>
      </c>
      <c r="E88" t="s">
        <v>64</v>
      </c>
    </row>
    <row r="89" spans="1:5" x14ac:dyDescent="0.35">
      <c r="A89" s="15">
        <v>45092.397916666669</v>
      </c>
      <c r="B89" s="16">
        <v>16.600000000000001</v>
      </c>
      <c r="C89" s="8">
        <v>87.69</v>
      </c>
      <c r="D89" s="37">
        <v>17.82</v>
      </c>
      <c r="E89" t="s">
        <v>64</v>
      </c>
    </row>
    <row r="90" spans="1:5" x14ac:dyDescent="0.35">
      <c r="A90" s="15">
        <v>45099.465277777781</v>
      </c>
      <c r="B90" s="16">
        <v>16.600000000000001</v>
      </c>
      <c r="C90" s="8">
        <v>88.42</v>
      </c>
      <c r="D90" s="37">
        <v>17.09</v>
      </c>
      <c r="E90" t="s">
        <v>64</v>
      </c>
    </row>
    <row r="91" spans="1:5" x14ac:dyDescent="0.35">
      <c r="A91" s="15">
        <v>45110.614583333336</v>
      </c>
      <c r="B91" s="16">
        <v>16.600000000000001</v>
      </c>
      <c r="C91" s="8">
        <v>88.58</v>
      </c>
      <c r="D91" s="37">
        <v>16.93</v>
      </c>
      <c r="E91" t="s">
        <v>64</v>
      </c>
    </row>
    <row r="92" spans="1:5" x14ac:dyDescent="0.35">
      <c r="A92" s="15">
        <v>45140.474305555559</v>
      </c>
      <c r="B92" s="16">
        <v>16.600000000000001</v>
      </c>
      <c r="C92" s="8">
        <v>88.61</v>
      </c>
      <c r="D92" s="37">
        <v>16.904300000000006</v>
      </c>
      <c r="E92" t="s">
        <v>64</v>
      </c>
    </row>
    <row r="93" spans="1:5" x14ac:dyDescent="0.35">
      <c r="A93" s="8" t="s">
        <v>10</v>
      </c>
      <c r="B93" s="8" t="s">
        <v>20</v>
      </c>
      <c r="C93" s="8"/>
    </row>
    <row r="94" spans="1:5" x14ac:dyDescent="0.35">
      <c r="A94" s="15">
        <v>44590.583333333336</v>
      </c>
      <c r="B94" s="8">
        <v>0</v>
      </c>
      <c r="C94" s="8"/>
      <c r="D94" t="s">
        <v>21</v>
      </c>
    </row>
    <row r="95" spans="1:5" x14ac:dyDescent="0.35">
      <c r="A95" s="15">
        <v>44590.583333333336</v>
      </c>
      <c r="B95" s="8">
        <v>25</v>
      </c>
      <c r="C95" s="8"/>
      <c r="D95" t="s">
        <v>21</v>
      </c>
    </row>
    <row r="99" spans="1:9" x14ac:dyDescent="0.35">
      <c r="A99" t="s">
        <v>26</v>
      </c>
    </row>
    <row r="100" spans="1:9" x14ac:dyDescent="0.35">
      <c r="A100" s="15">
        <v>44579.422222222223</v>
      </c>
      <c r="B100" s="3">
        <v>86.7</v>
      </c>
      <c r="C100" s="3"/>
    </row>
    <row r="101" spans="1:9" x14ac:dyDescent="0.35">
      <c r="A101" s="15">
        <v>44591.749305555553</v>
      </c>
      <c r="B101">
        <v>87.679999999999993</v>
      </c>
    </row>
    <row r="102" spans="1:9" x14ac:dyDescent="0.35">
      <c r="H102" s="17"/>
    </row>
    <row r="103" spans="1:9" x14ac:dyDescent="0.35">
      <c r="A103" t="s">
        <v>28</v>
      </c>
      <c r="H103" s="30"/>
      <c r="I103" s="8"/>
    </row>
    <row r="104" spans="1:9" x14ac:dyDescent="0.35">
      <c r="A104" s="15">
        <v>44590.583333333336</v>
      </c>
      <c r="B104" s="8">
        <v>16.7</v>
      </c>
      <c r="C104" s="8"/>
      <c r="D104" t="s">
        <v>11</v>
      </c>
      <c r="H104" s="30"/>
      <c r="I104" s="8"/>
    </row>
    <row r="105" spans="1:9" x14ac:dyDescent="0.35">
      <c r="A105" s="15"/>
      <c r="B105" s="8"/>
      <c r="C105" s="8"/>
      <c r="H105" s="30"/>
      <c r="I105" s="8"/>
    </row>
    <row r="106" spans="1:9" x14ac:dyDescent="0.35">
      <c r="A106" s="15" t="s">
        <v>51</v>
      </c>
      <c r="B106" s="15" t="s">
        <v>39</v>
      </c>
      <c r="C106" s="8" t="s">
        <v>38</v>
      </c>
      <c r="D106" t="s">
        <v>52</v>
      </c>
      <c r="I106" s="8"/>
    </row>
    <row r="107" spans="1:9" x14ac:dyDescent="0.35">
      <c r="B107" s="31">
        <v>105.6703</v>
      </c>
      <c r="C107" s="8">
        <v>105.51430000000001</v>
      </c>
      <c r="D107" s="32">
        <f>C107-B107</f>
        <v>-0.1559999999999917</v>
      </c>
    </row>
    <row r="109" spans="1:9" x14ac:dyDescent="0.35">
      <c r="A109" t="s">
        <v>30</v>
      </c>
    </row>
    <row r="110" spans="1:9" x14ac:dyDescent="0.35">
      <c r="A110" t="s">
        <v>0</v>
      </c>
      <c r="B110" t="s">
        <v>31</v>
      </c>
      <c r="C110" t="s">
        <v>32</v>
      </c>
      <c r="D110" t="s">
        <v>33</v>
      </c>
      <c r="E110" t="s">
        <v>34</v>
      </c>
    </row>
    <row r="111" spans="1:9" ht="43.5" x14ac:dyDescent="0.35">
      <c r="A111" s="17">
        <v>44609</v>
      </c>
      <c r="B111" s="19">
        <v>0.34375</v>
      </c>
      <c r="C111" s="20" t="s">
        <v>8</v>
      </c>
      <c r="D111" s="18">
        <v>87.89</v>
      </c>
      <c r="E111" s="3" t="s">
        <v>14</v>
      </c>
    </row>
    <row r="112" spans="1:9" x14ac:dyDescent="0.35">
      <c r="A112" s="22">
        <v>44609</v>
      </c>
      <c r="B112" s="23">
        <v>0.34375</v>
      </c>
      <c r="C112" s="24" t="s">
        <v>13</v>
      </c>
      <c r="D112" s="25">
        <v>88.039999999999992</v>
      </c>
      <c r="E112" s="21">
        <f>D111-Table2[[#This Row],[Corrected WLM depth]]</f>
        <v>-0.14999999999999147</v>
      </c>
    </row>
    <row r="113" spans="1:5" x14ac:dyDescent="0.35">
      <c r="A113" s="17"/>
      <c r="B113" s="19"/>
      <c r="C113" s="20"/>
      <c r="D113" s="18"/>
      <c r="E113" s="3"/>
    </row>
  </sheetData>
  <sortState xmlns:xlrd2="http://schemas.microsoft.com/office/spreadsheetml/2017/richdata2" ref="A2:E14">
    <sortCondition ref="A2:A14"/>
  </sortState>
  <pageMargins left="0.7" right="0.7" top="0.75" bottom="0.75" header="0.3" footer="0.3"/>
  <pageSetup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Shaft Gauging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Lawler, Nicolette</dc:creator>
  <cp:lastModifiedBy>Mintz, Bianca</cp:lastModifiedBy>
  <dcterms:created xsi:type="dcterms:W3CDTF">2022-02-04T23:45:25Z</dcterms:created>
  <dcterms:modified xsi:type="dcterms:W3CDTF">2023-08-04T18:33:29Z</dcterms:modified>
</cp:coreProperties>
</file>