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defaultThemeVersion="124226"/>
  <mc:AlternateContent xmlns:mc="http://schemas.openxmlformats.org/markup-compatibility/2006">
    <mc:Choice Requires="x15">
      <x15ac:absPath xmlns:x15ac="http://schemas.microsoft.com/office/spreadsheetml/2010/11/ac" url="G:\BMSS\Non-General Fund Report\FY25 NON GENERAL FUND RPT\To B&amp;F\HTH 610, 840, 849\"/>
    </mc:Choice>
  </mc:AlternateContent>
  <xr:revisionPtr revIDLastSave="0" documentId="13_ncr:1_{D1F7E766-1207-4623-A2DB-71DB832ECB9F}" xr6:coauthVersionLast="47" xr6:coauthVersionMax="47" xr10:uidLastSave="{00000000-0000-0000-0000-000000000000}"/>
  <bookViews>
    <workbookView xWindow="28680" yWindow="-120" windowWidth="29040" windowHeight="15720" tabRatio="964" xr2:uid="{00000000-000D-0000-FFFF-FFFF00000000}"/>
  </bookViews>
  <sheets>
    <sheet name="S 201" sheetId="74" r:id="rId1"/>
    <sheet name="S 236" sheetId="76" r:id="rId2"/>
    <sheet name="S 255" sheetId="77" r:id="rId3"/>
    <sheet name="S 298" sheetId="71" r:id="rId4"/>
    <sheet name="S 299" sheetId="72" r:id="rId5"/>
    <sheet name="S 313" sheetId="66" r:id="rId6"/>
    <sheet name="S 319" sheetId="67" r:id="rId7"/>
    <sheet name="S 322" sheetId="68" r:id="rId8"/>
    <sheet name="S 323" sheetId="69" r:id="rId9"/>
    <sheet name="S 327" sheetId="70" r:id="rId10"/>
    <sheet name="S 330" sheetId="58" r:id="rId11"/>
    <sheet name="S 336" sheetId="59" r:id="rId12"/>
    <sheet name="S 340 &amp; S 315" sheetId="60" r:id="rId13"/>
    <sheet name="S 341 &amp; S 387" sheetId="61" r:id="rId14"/>
    <sheet name="S 342 &amp; S 339" sheetId="62" r:id="rId15"/>
    <sheet name="S 344 &amp; S 386" sheetId="63" r:id="rId16"/>
    <sheet name="S 348" sheetId="64" r:id="rId17"/>
    <sheet name="S 349" sheetId="65" r:id="rId18"/>
    <sheet name="S 362" sheetId="73" r:id="rId19"/>
    <sheet name="S 507" sheetId="29" r:id="rId20"/>
    <sheet name="S 512" sheetId="30" r:id="rId21"/>
    <sheet name="S 513" sheetId="31" r:id="rId22"/>
    <sheet name="S 540" sheetId="33" r:id="rId23"/>
    <sheet name="S 541 " sheetId="34" r:id="rId24"/>
    <sheet name="S 542" sheetId="35" r:id="rId25"/>
    <sheet name="S 543" sheetId="36" r:id="rId26"/>
    <sheet name="S 544" sheetId="37" r:id="rId27"/>
    <sheet name="S 545" sheetId="38" r:id="rId28"/>
    <sheet name="S 546" sheetId="39" r:id="rId29"/>
    <sheet name="S 547" sheetId="40" r:id="rId30"/>
    <sheet name="S 556" sheetId="79" r:id="rId31"/>
    <sheet name="S 557" sheetId="80" r:id="rId32"/>
    <sheet name="S 558" sheetId="81" r:id="rId33"/>
    <sheet name="S 559" sheetId="78" r:id="rId34"/>
    <sheet name="S 562" sheetId="83" r:id="rId35"/>
    <sheet name="S 564" sheetId="84" r:id="rId36"/>
    <sheet name="S 569 (was S 548)" sheetId="85" r:id="rId37"/>
    <sheet name="S 567 (was S 536)" sheetId="86" r:id="rId38"/>
    <sheet name="S 572" sheetId="87" r:id="rId39"/>
    <sheet name="S 592 (was S 560)" sheetId="88" r:id="rId40"/>
    <sheet name="S 613" sheetId="89" r:id="rId41"/>
    <sheet name="S 620" sheetId="90" r:id="rId42"/>
    <sheet name="S 644" sheetId="91" r:id="rId43"/>
    <sheet name="S 654" sheetId="92" r:id="rId44"/>
    <sheet name="S 683 NEW" sheetId="98" r:id="rId45"/>
  </sheets>
  <definedNames>
    <definedName name="_xlnm.Print_Area" localSheetId="0">'S 201'!$A$1:$I$42</definedName>
    <definedName name="_xlnm.Print_Area" localSheetId="3">'S 298'!$A$1:$I$46</definedName>
    <definedName name="_xlnm.Print_Area" localSheetId="4">'S 299'!$A$1:$I$46</definedName>
    <definedName name="_xlnm.Print_Area" localSheetId="5">'S 313'!$A$1:$I$46</definedName>
    <definedName name="_xlnm.Print_Area" localSheetId="6">'S 319'!$A$1:$I$46</definedName>
    <definedName name="_xlnm.Print_Area" localSheetId="7">'S 322'!$A$1:$I$45</definedName>
    <definedName name="_xlnm.Print_Area" localSheetId="8">'S 323'!$A$1:$I$45</definedName>
    <definedName name="_xlnm.Print_Area" localSheetId="9">'S 327'!$A$1:$I$46</definedName>
    <definedName name="_xlnm.Print_Area" localSheetId="10">'S 330'!$A$1:$I$46</definedName>
    <definedName name="_xlnm.Print_Area" localSheetId="12">'S 340 &amp; S 315'!$A$1:$I$46</definedName>
    <definedName name="_xlnm.Print_Area" localSheetId="13">'S 341 &amp; S 387'!$A$1:$I$47</definedName>
    <definedName name="_xlnm.Print_Area" localSheetId="14">'S 342 &amp; S 339'!$A$1:$I$46</definedName>
    <definedName name="_xlnm.Print_Area" localSheetId="15">'S 344 &amp; S 386'!$A$1:$I$47</definedName>
    <definedName name="_xlnm.Print_Area" localSheetId="16">'S 348'!$A$1:$I$43</definedName>
    <definedName name="_xlnm.Print_Area" localSheetId="17">'S 349'!$A$1:$I$44</definedName>
    <definedName name="_xlnm.Print_Area" localSheetId="18">'S 362'!$A$1:$I$45</definedName>
    <definedName name="_xlnm.Print_Area" localSheetId="19">'S 507'!$A$1:$I$43</definedName>
    <definedName name="_xlnm.Print_Area" localSheetId="20">'S 512'!$A$1:$I$47</definedName>
    <definedName name="_xlnm.Print_Area" localSheetId="21">'S 513'!$A$1:$I$44</definedName>
    <definedName name="_xlnm.Print_Area" localSheetId="22">'S 540'!$A$1:$I$42</definedName>
    <definedName name="_xlnm.Print_Area" localSheetId="23">'S 541 '!$A$1:$I$46</definedName>
    <definedName name="_xlnm.Print_Area" localSheetId="24">'S 542'!$A$1:$I$47</definedName>
    <definedName name="_xlnm.Print_Area" localSheetId="25">'S 543'!$A$1:$I$47</definedName>
    <definedName name="_xlnm.Print_Area" localSheetId="26">'S 544'!$A$1:$I$50</definedName>
    <definedName name="_xlnm.Print_Area" localSheetId="27">'S 545'!$A$1:$I$49</definedName>
    <definedName name="_xlnm.Print_Area" localSheetId="28">'S 546'!$A$1:$I$42</definedName>
    <definedName name="_xlnm.Print_Area" localSheetId="29">'S 547'!$A$1:$I$51</definedName>
    <definedName name="_xlnm.Print_Area" localSheetId="30">'S 556'!$A$1:$I$47</definedName>
    <definedName name="_xlnm.Print_Area" localSheetId="32">'S 558'!$A$1:$I$49</definedName>
    <definedName name="_xlnm.Print_Area" localSheetId="33">'S 559'!$A$1:$I$47</definedName>
    <definedName name="_xlnm.Print_Area" localSheetId="34">'S 562'!$A$1:$I$44</definedName>
    <definedName name="_xlnm.Print_Area" localSheetId="35">'S 564'!$A$1:$I$45</definedName>
    <definedName name="_xlnm.Print_Area" localSheetId="37">'S 567 (was S 536)'!$A$1:$I$48</definedName>
    <definedName name="_xlnm.Print_Area" localSheetId="36">'S 569 (was S 548)'!$A$1:$I$51</definedName>
    <definedName name="_xlnm.Print_Area" localSheetId="38">'S 572'!$A$1:$I$50</definedName>
    <definedName name="_xlnm.Print_Area" localSheetId="39">'S 592 (was S 560)'!$A$1:$I$47</definedName>
    <definedName name="_xlnm.Print_Area" localSheetId="40">'S 613'!$A$1:$I$47</definedName>
    <definedName name="_xlnm.Print_Area" localSheetId="41">'S 620'!$A$1:$I$51</definedName>
    <definedName name="_xlnm.Print_Area" localSheetId="42">'S 644'!$A$1:$I$50</definedName>
    <definedName name="_xlnm.Print_Area" localSheetId="43">'S 654'!$A$1:$I$46</definedName>
    <definedName name="_xlnm.Print_Area" localSheetId="44">'S 683 NEW'!$A$1:$I$50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32" i="60" l="1"/>
  <c r="I32" i="60"/>
  <c r="G32" i="60"/>
  <c r="H21" i="84" l="1"/>
  <c r="I36" i="98" l="1"/>
  <c r="H36" i="98"/>
  <c r="G36" i="98"/>
  <c r="F36" i="98"/>
  <c r="E36" i="98"/>
  <c r="D36" i="98"/>
  <c r="D38" i="98" s="1"/>
  <c r="E38" i="98" s="1"/>
  <c r="F38" i="98" s="1"/>
  <c r="G27" i="98" s="1"/>
  <c r="G38" i="98" s="1"/>
  <c r="H27" i="98" s="1"/>
  <c r="H38" i="98" s="1"/>
  <c r="I27" i="98" s="1"/>
  <c r="I38" i="98" s="1"/>
  <c r="C32" i="83" l="1"/>
  <c r="D21" i="83" s="1"/>
  <c r="D32" i="83" s="1"/>
  <c r="I30" i="83"/>
  <c r="H30" i="83"/>
  <c r="G30" i="83"/>
  <c r="F30" i="83"/>
  <c r="E30" i="83"/>
  <c r="D30" i="83"/>
  <c r="C37" i="84"/>
  <c r="I31" i="84"/>
  <c r="H31" i="84"/>
  <c r="G31" i="84"/>
  <c r="F31" i="84"/>
  <c r="E31" i="84"/>
  <c r="D31" i="84"/>
  <c r="D22" i="84"/>
  <c r="D33" i="84" s="1"/>
  <c r="D23" i="86"/>
  <c r="D33" i="86" s="1"/>
  <c r="E23" i="86" s="1"/>
  <c r="E33" i="86" s="1"/>
  <c r="F23" i="86" s="1"/>
  <c r="F33" i="86" s="1"/>
  <c r="G23" i="86" s="1"/>
  <c r="G33" i="86" s="1"/>
  <c r="H23" i="86" s="1"/>
  <c r="H33" i="86" s="1"/>
  <c r="I23" i="86" s="1"/>
  <c r="I33" i="86" s="1"/>
  <c r="D25" i="85"/>
  <c r="D36" i="85" s="1"/>
  <c r="E25" i="85" s="1"/>
  <c r="E36" i="85" s="1"/>
  <c r="F25" i="85" s="1"/>
  <c r="F36" i="85" s="1"/>
  <c r="G25" i="85" s="1"/>
  <c r="G36" i="85" s="1"/>
  <c r="H25" i="85" s="1"/>
  <c r="H36" i="85" s="1"/>
  <c r="I25" i="85" s="1"/>
  <c r="I36" i="85" s="1"/>
  <c r="I36" i="87"/>
  <c r="H36" i="87"/>
  <c r="G36" i="87"/>
  <c r="F36" i="87"/>
  <c r="E36" i="87"/>
  <c r="D36" i="87"/>
  <c r="C36" i="87"/>
  <c r="C27" i="87"/>
  <c r="C38" i="87" s="1"/>
  <c r="C42" i="87" s="1"/>
  <c r="C39" i="88"/>
  <c r="D24" i="88"/>
  <c r="D35" i="88" s="1"/>
  <c r="E24" i="88" s="1"/>
  <c r="E35" i="88" s="1"/>
  <c r="F24" i="88" s="1"/>
  <c r="F35" i="88" s="1"/>
  <c r="G24" i="88" s="1"/>
  <c r="G35" i="88" s="1"/>
  <c r="H24" i="88" s="1"/>
  <c r="H35" i="88" s="1"/>
  <c r="I24" i="88" s="1"/>
  <c r="I35" i="88" s="1"/>
  <c r="C39" i="78"/>
  <c r="D24" i="78"/>
  <c r="D35" i="78" s="1"/>
  <c r="C41" i="81"/>
  <c r="D26" i="81"/>
  <c r="D37" i="81" s="1"/>
  <c r="C39" i="80"/>
  <c r="I33" i="80"/>
  <c r="H33" i="80"/>
  <c r="G33" i="80"/>
  <c r="F33" i="80"/>
  <c r="E33" i="80"/>
  <c r="D33" i="80"/>
  <c r="D24" i="80"/>
  <c r="D35" i="80" s="1"/>
  <c r="C39" i="79"/>
  <c r="D24" i="79"/>
  <c r="D35" i="79" s="1"/>
  <c r="E24" i="79" s="1"/>
  <c r="E35" i="79" s="1"/>
  <c r="F24" i="79" s="1"/>
  <c r="F35" i="79" s="1"/>
  <c r="G24" i="79" s="1"/>
  <c r="G35" i="79" s="1"/>
  <c r="H24" i="79" s="1"/>
  <c r="H35" i="79" s="1"/>
  <c r="I24" i="79" s="1"/>
  <c r="I35" i="79" s="1"/>
  <c r="E21" i="83" l="1"/>
  <c r="E32" i="83" s="1"/>
  <c r="D36" i="83"/>
  <c r="C36" i="83"/>
  <c r="E22" i="84"/>
  <c r="E33" i="84" s="1"/>
  <c r="D37" i="84"/>
  <c r="D27" i="87"/>
  <c r="D38" i="87" s="1"/>
  <c r="D39" i="78"/>
  <c r="E24" i="78"/>
  <c r="E35" i="78" s="1"/>
  <c r="F24" i="78" s="1"/>
  <c r="F35" i="78" s="1"/>
  <c r="G24" i="78" s="1"/>
  <c r="G35" i="78" s="1"/>
  <c r="H24" i="78" s="1"/>
  <c r="H35" i="78" s="1"/>
  <c r="I24" i="78" s="1"/>
  <c r="I35" i="78" s="1"/>
  <c r="D41" i="81"/>
  <c r="E26" i="81"/>
  <c r="E37" i="81" s="1"/>
  <c r="D39" i="80"/>
  <c r="E24" i="80"/>
  <c r="E35" i="80" s="1"/>
  <c r="E36" i="83" l="1"/>
  <c r="F21" i="83"/>
  <c r="F32" i="83" s="1"/>
  <c r="F22" i="84"/>
  <c r="F33" i="84" s="1"/>
  <c r="E37" i="84"/>
  <c r="D42" i="87"/>
  <c r="E27" i="87"/>
  <c r="E38" i="87" s="1"/>
  <c r="F27" i="87" s="1"/>
  <c r="F38" i="87" s="1"/>
  <c r="G27" i="87" s="1"/>
  <c r="G38" i="87" s="1"/>
  <c r="H27" i="87" s="1"/>
  <c r="H38" i="87" s="1"/>
  <c r="I27" i="87" s="1"/>
  <c r="I38" i="87" s="1"/>
  <c r="F26" i="81"/>
  <c r="F37" i="81" s="1"/>
  <c r="G26" i="81" s="1"/>
  <c r="G37" i="81" s="1"/>
  <c r="H26" i="81" s="1"/>
  <c r="H37" i="81" s="1"/>
  <c r="I26" i="81" s="1"/>
  <c r="I37" i="81" s="1"/>
  <c r="E41" i="81"/>
  <c r="E39" i="80"/>
  <c r="F24" i="80"/>
  <c r="F35" i="80" s="1"/>
  <c r="F36" i="83" l="1"/>
  <c r="G21" i="83"/>
  <c r="G32" i="83" s="1"/>
  <c r="F37" i="84"/>
  <c r="G22" i="84"/>
  <c r="G33" i="84" s="1"/>
  <c r="F39" i="80"/>
  <c r="G24" i="80"/>
  <c r="G35" i="80" s="1"/>
  <c r="G36" i="83" l="1"/>
  <c r="H21" i="83"/>
  <c r="H32" i="83" s="1"/>
  <c r="G37" i="84"/>
  <c r="H22" i="84"/>
  <c r="H33" i="84" s="1"/>
  <c r="I22" i="84" s="1"/>
  <c r="G39" i="80"/>
  <c r="H24" i="80"/>
  <c r="H35" i="80" s="1"/>
  <c r="H36" i="83" l="1"/>
  <c r="I21" i="83"/>
  <c r="I32" i="83" s="1"/>
  <c r="I36" i="83" s="1"/>
  <c r="H37" i="84"/>
  <c r="I33" i="84"/>
  <c r="I37" i="84" s="1"/>
  <c r="H39" i="80"/>
  <c r="I24" i="80"/>
  <c r="I35" i="80" s="1"/>
  <c r="I39" i="80" s="1"/>
  <c r="D23" i="72" l="1"/>
  <c r="D34" i="72" s="1"/>
  <c r="E23" i="72" s="1"/>
  <c r="E34" i="72" s="1"/>
  <c r="F23" i="72" s="1"/>
  <c r="F34" i="72" s="1"/>
  <c r="G23" i="72" s="1"/>
  <c r="G34" i="72" s="1"/>
  <c r="H23" i="72" s="1"/>
  <c r="H34" i="72" s="1"/>
  <c r="I23" i="72" s="1"/>
  <c r="I34" i="72" s="1"/>
  <c r="D24" i="71"/>
  <c r="D34" i="71" s="1"/>
  <c r="E24" i="71" s="1"/>
  <c r="E34" i="71" s="1"/>
  <c r="F24" i="71" s="1"/>
  <c r="F34" i="71" s="1"/>
  <c r="G24" i="71" s="1"/>
  <c r="G34" i="71" s="1"/>
  <c r="H24" i="71" s="1"/>
  <c r="H34" i="71" s="1"/>
  <c r="I24" i="71" s="1"/>
  <c r="I34" i="71" s="1"/>
  <c r="I32" i="92" l="1"/>
  <c r="H32" i="92"/>
  <c r="G32" i="92"/>
  <c r="F32" i="92"/>
  <c r="E32" i="92"/>
  <c r="D32" i="92"/>
  <c r="C32" i="92"/>
  <c r="C23" i="92"/>
  <c r="C34" i="92" s="1"/>
  <c r="D38" i="91"/>
  <c r="E27" i="91" s="1"/>
  <c r="E38" i="91" s="1"/>
  <c r="F27" i="91" s="1"/>
  <c r="F38" i="91" s="1"/>
  <c r="G27" i="91" s="1"/>
  <c r="G38" i="91" s="1"/>
  <c r="H27" i="91" s="1"/>
  <c r="H38" i="91" s="1"/>
  <c r="I27" i="91" s="1"/>
  <c r="I38" i="91" s="1"/>
  <c r="I36" i="91"/>
  <c r="H36" i="91"/>
  <c r="G36" i="91"/>
  <c r="F36" i="91"/>
  <c r="E36" i="91"/>
  <c r="D36" i="91"/>
  <c r="I37" i="90"/>
  <c r="I39" i="90" s="1"/>
  <c r="H37" i="90"/>
  <c r="H39" i="90" s="1"/>
  <c r="G37" i="90"/>
  <c r="G39" i="90" s="1"/>
  <c r="F37" i="90"/>
  <c r="F39" i="90" s="1"/>
  <c r="E37" i="90"/>
  <c r="E39" i="90" s="1"/>
  <c r="D37" i="90"/>
  <c r="D39" i="90" s="1"/>
  <c r="I33" i="89"/>
  <c r="H33" i="89"/>
  <c r="G33" i="89"/>
  <c r="F33" i="89"/>
  <c r="E33" i="89"/>
  <c r="D33" i="89"/>
  <c r="D24" i="89"/>
  <c r="D35" i="89" s="1"/>
  <c r="E24" i="89" s="1"/>
  <c r="E35" i="89" s="1"/>
  <c r="F24" i="89" s="1"/>
  <c r="F35" i="89" s="1"/>
  <c r="G24" i="89" s="1"/>
  <c r="G35" i="89" s="1"/>
  <c r="H24" i="89" s="1"/>
  <c r="H35" i="89" s="1"/>
  <c r="I24" i="89" s="1"/>
  <c r="I35" i="89" s="1"/>
  <c r="C38" i="92" l="1"/>
  <c r="D23" i="92"/>
  <c r="D34" i="92" s="1"/>
  <c r="E23" i="92" s="1"/>
  <c r="E34" i="92" s="1"/>
  <c r="F23" i="92" s="1"/>
  <c r="F34" i="92" s="1"/>
  <c r="G23" i="92" s="1"/>
  <c r="G34" i="92" s="1"/>
  <c r="H23" i="92" s="1"/>
  <c r="H34" i="92" s="1"/>
  <c r="I23" i="92" s="1"/>
  <c r="I34" i="92" s="1"/>
  <c r="D19" i="77" l="1"/>
  <c r="D30" i="77" s="1"/>
  <c r="E19" i="77" s="1"/>
  <c r="E30" i="77" s="1"/>
  <c r="F19" i="77" s="1"/>
  <c r="F30" i="77" s="1"/>
  <c r="G19" i="77" s="1"/>
  <c r="G30" i="77" s="1"/>
  <c r="H19" i="77" s="1"/>
  <c r="H30" i="77" s="1"/>
  <c r="I19" i="77" s="1"/>
  <c r="I30" i="77" s="1"/>
  <c r="I28" i="76"/>
  <c r="H28" i="76"/>
  <c r="G28" i="76"/>
  <c r="F28" i="76"/>
  <c r="E28" i="76"/>
  <c r="D28" i="76"/>
  <c r="D20" i="76"/>
  <c r="D30" i="76" s="1"/>
  <c r="E20" i="76" s="1"/>
  <c r="E30" i="76" s="1"/>
  <c r="F20" i="76" s="1"/>
  <c r="F30" i="76" s="1"/>
  <c r="G20" i="76" s="1"/>
  <c r="G30" i="76" s="1"/>
  <c r="H20" i="76" s="1"/>
  <c r="H30" i="76" s="1"/>
  <c r="I20" i="76" s="1"/>
  <c r="I30" i="76" s="1"/>
  <c r="I28" i="74"/>
  <c r="H28" i="74"/>
  <c r="G28" i="74"/>
  <c r="F28" i="74"/>
  <c r="E28" i="74"/>
  <c r="D28" i="74"/>
  <c r="D19" i="74"/>
  <c r="D30" i="74" s="1"/>
  <c r="E19" i="74" s="1"/>
  <c r="E30" i="74" s="1"/>
  <c r="F19" i="74" s="1"/>
  <c r="F30" i="74" s="1"/>
  <c r="G19" i="74" s="1"/>
  <c r="G30" i="74" s="1"/>
  <c r="H19" i="74" s="1"/>
  <c r="H30" i="74" s="1"/>
  <c r="I19" i="74" s="1"/>
  <c r="I30" i="74" s="1"/>
  <c r="I31" i="73"/>
  <c r="H31" i="73"/>
  <c r="G31" i="73"/>
  <c r="F31" i="73"/>
  <c r="E31" i="73"/>
  <c r="D31" i="73"/>
  <c r="D22" i="73"/>
  <c r="D33" i="73" s="1"/>
  <c r="I32" i="65"/>
  <c r="H32" i="65"/>
  <c r="G32" i="65"/>
  <c r="F32" i="65"/>
  <c r="E32" i="65"/>
  <c r="D32" i="65"/>
  <c r="D23" i="65"/>
  <c r="I29" i="64"/>
  <c r="H29" i="64"/>
  <c r="G29" i="64"/>
  <c r="F29" i="64"/>
  <c r="E29" i="64"/>
  <c r="D29" i="64"/>
  <c r="D21" i="64"/>
  <c r="D31" i="64" s="1"/>
  <c r="F37" i="63"/>
  <c r="D37" i="63"/>
  <c r="I33" i="63"/>
  <c r="H33" i="63"/>
  <c r="G33" i="63"/>
  <c r="E33" i="63"/>
  <c r="C33" i="63"/>
  <c r="C35" i="63" s="1"/>
  <c r="D32" i="63"/>
  <c r="D33" i="63" s="1"/>
  <c r="F30" i="63"/>
  <c r="F33" i="63" s="1"/>
  <c r="F26" i="63"/>
  <c r="D26" i="63"/>
  <c r="F25" i="63"/>
  <c r="E25" i="63"/>
  <c r="D23" i="63"/>
  <c r="C23" i="63"/>
  <c r="I36" i="62"/>
  <c r="H36" i="62"/>
  <c r="F36" i="62"/>
  <c r="D36" i="62"/>
  <c r="F25" i="62"/>
  <c r="D25" i="62"/>
  <c r="I24" i="62"/>
  <c r="H24" i="62"/>
  <c r="F24" i="62"/>
  <c r="D24" i="62"/>
  <c r="D23" i="62"/>
  <c r="F37" i="61"/>
  <c r="D37" i="61"/>
  <c r="I33" i="61"/>
  <c r="H33" i="61"/>
  <c r="G33" i="61"/>
  <c r="E33" i="61"/>
  <c r="D33" i="61"/>
  <c r="F31" i="61"/>
  <c r="F33" i="61" s="1"/>
  <c r="F26" i="61"/>
  <c r="D26" i="61"/>
  <c r="F25" i="61"/>
  <c r="E25" i="61"/>
  <c r="D25" i="61"/>
  <c r="D24" i="61"/>
  <c r="F32" i="60"/>
  <c r="E32" i="60"/>
  <c r="D28" i="60"/>
  <c r="D32" i="60" s="1"/>
  <c r="F24" i="60"/>
  <c r="D24" i="60"/>
  <c r="D23" i="60"/>
  <c r="D22" i="60"/>
  <c r="D23" i="59"/>
  <c r="D34" i="59" s="1"/>
  <c r="D23" i="58"/>
  <c r="D34" i="58" s="1"/>
  <c r="I32" i="70"/>
  <c r="H32" i="70"/>
  <c r="G32" i="70"/>
  <c r="F32" i="70"/>
  <c r="E32" i="70"/>
  <c r="D32" i="70"/>
  <c r="E24" i="70"/>
  <c r="D23" i="70"/>
  <c r="I31" i="69"/>
  <c r="H31" i="69"/>
  <c r="G31" i="69"/>
  <c r="F31" i="69"/>
  <c r="E31" i="69"/>
  <c r="D31" i="69"/>
  <c r="D23" i="69"/>
  <c r="D33" i="69" s="1"/>
  <c r="D23" i="68"/>
  <c r="D33" i="68" s="1"/>
  <c r="D32" i="67"/>
  <c r="D25" i="67"/>
  <c r="D23" i="67"/>
  <c r="D34" i="67" s="1"/>
  <c r="I32" i="66"/>
  <c r="H32" i="66"/>
  <c r="G32" i="66"/>
  <c r="F32" i="66"/>
  <c r="E32" i="66"/>
  <c r="D32" i="66"/>
  <c r="D23" i="66"/>
  <c r="D34" i="66" s="1"/>
  <c r="D38" i="66" s="1"/>
  <c r="D35" i="61" l="1"/>
  <c r="D39" i="61" s="1"/>
  <c r="D34" i="65"/>
  <c r="E23" i="65" s="1"/>
  <c r="E34" i="65" s="1"/>
  <c r="D34" i="60"/>
  <c r="D38" i="60" s="1"/>
  <c r="D34" i="70"/>
  <c r="D38" i="70" s="1"/>
  <c r="D34" i="62"/>
  <c r="C39" i="63"/>
  <c r="D24" i="63"/>
  <c r="D35" i="63" s="1"/>
  <c r="D37" i="73"/>
  <c r="E22" i="73"/>
  <c r="E33" i="73" s="1"/>
  <c r="D38" i="65"/>
  <c r="D35" i="64"/>
  <c r="E21" i="64"/>
  <c r="E31" i="64" s="1"/>
  <c r="D38" i="62"/>
  <c r="E23" i="62"/>
  <c r="E34" i="62" s="1"/>
  <c r="E24" i="61"/>
  <c r="E35" i="61" s="1"/>
  <c r="D38" i="59"/>
  <c r="E23" i="59"/>
  <c r="E34" i="59" s="1"/>
  <c r="E23" i="58"/>
  <c r="E34" i="58" s="1"/>
  <c r="D38" i="58"/>
  <c r="D37" i="69"/>
  <c r="E23" i="69"/>
  <c r="E33" i="69" s="1"/>
  <c r="E23" i="68"/>
  <c r="E33" i="68" s="1"/>
  <c r="D37" i="68"/>
  <c r="E23" i="67"/>
  <c r="E34" i="67" s="1"/>
  <c r="D38" i="67"/>
  <c r="E23" i="66"/>
  <c r="E34" i="66" s="1"/>
  <c r="D28" i="40"/>
  <c r="D39" i="40" s="1"/>
  <c r="E28" i="40" s="1"/>
  <c r="E39" i="40" s="1"/>
  <c r="F28" i="40" s="1"/>
  <c r="F39" i="40" s="1"/>
  <c r="G28" i="40" s="1"/>
  <c r="G39" i="40" s="1"/>
  <c r="H28" i="40" s="1"/>
  <c r="H39" i="40" s="1"/>
  <c r="I28" i="40" s="1"/>
  <c r="I39" i="40" s="1"/>
  <c r="I28" i="39"/>
  <c r="H28" i="39"/>
  <c r="G28" i="39"/>
  <c r="F28" i="39"/>
  <c r="E28" i="39"/>
  <c r="D28" i="39"/>
  <c r="D19" i="39"/>
  <c r="D30" i="39" s="1"/>
  <c r="E19" i="39" s="1"/>
  <c r="E30" i="39" s="1"/>
  <c r="F19" i="39" s="1"/>
  <c r="F30" i="39" s="1"/>
  <c r="G19" i="39" s="1"/>
  <c r="I35" i="38"/>
  <c r="H35" i="38"/>
  <c r="G35" i="38"/>
  <c r="F35" i="38"/>
  <c r="E35" i="38"/>
  <c r="D35" i="38"/>
  <c r="D26" i="38"/>
  <c r="D37" i="38" s="1"/>
  <c r="E26" i="38" s="1"/>
  <c r="E37" i="38" s="1"/>
  <c r="F26" i="38" s="1"/>
  <c r="F37" i="38" s="1"/>
  <c r="G26" i="38" s="1"/>
  <c r="G37" i="38" s="1"/>
  <c r="H26" i="38" s="1"/>
  <c r="H37" i="38" s="1"/>
  <c r="I26" i="38" s="1"/>
  <c r="I37" i="38" s="1"/>
  <c r="D27" i="37"/>
  <c r="D38" i="37" s="1"/>
  <c r="E27" i="37" s="1"/>
  <c r="E38" i="37" s="1"/>
  <c r="F27" i="37" s="1"/>
  <c r="F38" i="37" s="1"/>
  <c r="G27" i="37" s="1"/>
  <c r="G38" i="37" s="1"/>
  <c r="H27" i="37" s="1"/>
  <c r="H38" i="37" s="1"/>
  <c r="I27" i="37" s="1"/>
  <c r="I38" i="37" s="1"/>
  <c r="D24" i="36"/>
  <c r="D35" i="36" s="1"/>
  <c r="E24" i="36" s="1"/>
  <c r="E35" i="36" s="1"/>
  <c r="F24" i="36" s="1"/>
  <c r="F35" i="36" s="1"/>
  <c r="G24" i="36" s="1"/>
  <c r="G35" i="36" s="1"/>
  <c r="H24" i="36" s="1"/>
  <c r="H35" i="36" s="1"/>
  <c r="I24" i="36" s="1"/>
  <c r="I35" i="36" s="1"/>
  <c r="D24" i="35"/>
  <c r="D35" i="35" s="1"/>
  <c r="E24" i="35" s="1"/>
  <c r="E35" i="35" s="1"/>
  <c r="F24" i="35" s="1"/>
  <c r="F35" i="35" s="1"/>
  <c r="G24" i="35" s="1"/>
  <c r="G35" i="35" s="1"/>
  <c r="H24" i="35" s="1"/>
  <c r="H35" i="35" s="1"/>
  <c r="I24" i="35" s="1"/>
  <c r="I35" i="35" s="1"/>
  <c r="I32" i="34"/>
  <c r="H32" i="34"/>
  <c r="G32" i="34"/>
  <c r="F32" i="34"/>
  <c r="E32" i="34"/>
  <c r="D32" i="34"/>
  <c r="D24" i="34"/>
  <c r="D23" i="34"/>
  <c r="D20" i="33"/>
  <c r="D30" i="33" s="1"/>
  <c r="E20" i="33" s="1"/>
  <c r="E30" i="33" s="1"/>
  <c r="F20" i="33" s="1"/>
  <c r="F30" i="33" s="1"/>
  <c r="G20" i="33" s="1"/>
  <c r="G30" i="33" s="1"/>
  <c r="H20" i="33" s="1"/>
  <c r="H30" i="33" s="1"/>
  <c r="I20" i="33" s="1"/>
  <c r="I30" i="33" s="1"/>
  <c r="D22" i="31"/>
  <c r="D32" i="31" s="1"/>
  <c r="E22" i="31" s="1"/>
  <c r="E32" i="31" s="1"/>
  <c r="F22" i="31" s="1"/>
  <c r="F32" i="31" s="1"/>
  <c r="G22" i="31" s="1"/>
  <c r="G32" i="31" s="1"/>
  <c r="H22" i="31" s="1"/>
  <c r="H32" i="31" s="1"/>
  <c r="I22" i="31" s="1"/>
  <c r="I32" i="31" s="1"/>
  <c r="D25" i="30"/>
  <c r="D35" i="30" s="1"/>
  <c r="E25" i="30" s="1"/>
  <c r="E35" i="30" s="1"/>
  <c r="F25" i="30" s="1"/>
  <c r="F35" i="30" s="1"/>
  <c r="G25" i="30" s="1"/>
  <c r="G35" i="30" s="1"/>
  <c r="H25" i="30" s="1"/>
  <c r="H35" i="30" s="1"/>
  <c r="I25" i="30" s="1"/>
  <c r="I35" i="30" s="1"/>
  <c r="D20" i="29"/>
  <c r="D31" i="29" s="1"/>
  <c r="E20" i="29" s="1"/>
  <c r="E31" i="29" s="1"/>
  <c r="F20" i="29" s="1"/>
  <c r="F31" i="29" s="1"/>
  <c r="G20" i="29" s="1"/>
  <c r="G31" i="29" s="1"/>
  <c r="H20" i="29" s="1"/>
  <c r="H31" i="29" s="1"/>
  <c r="I20" i="29" s="1"/>
  <c r="I31" i="29" s="1"/>
  <c r="E22" i="60" l="1"/>
  <c r="E34" i="60" s="1"/>
  <c r="E23" i="70"/>
  <c r="E34" i="70" s="1"/>
  <c r="E38" i="70" s="1"/>
  <c r="D34" i="34"/>
  <c r="E23" i="34" s="1"/>
  <c r="E34" i="34" s="1"/>
  <c r="F23" i="34" s="1"/>
  <c r="F34" i="34" s="1"/>
  <c r="G23" i="34" s="1"/>
  <c r="G34" i="34" s="1"/>
  <c r="H23" i="34" s="1"/>
  <c r="H34" i="34" s="1"/>
  <c r="I23" i="34" s="1"/>
  <c r="I34" i="34" s="1"/>
  <c r="E37" i="73"/>
  <c r="F22" i="73"/>
  <c r="F33" i="73" s="1"/>
  <c r="E38" i="65"/>
  <c r="F23" i="65"/>
  <c r="F34" i="65" s="1"/>
  <c r="E35" i="64"/>
  <c r="F21" i="64"/>
  <c r="F31" i="64" s="1"/>
  <c r="E24" i="63"/>
  <c r="E35" i="63" s="1"/>
  <c r="D39" i="63"/>
  <c r="E38" i="62"/>
  <c r="F23" i="62"/>
  <c r="F34" i="62" s="1"/>
  <c r="E39" i="61"/>
  <c r="F24" i="61"/>
  <c r="F35" i="61" s="1"/>
  <c r="F22" i="60"/>
  <c r="F34" i="60" s="1"/>
  <c r="E38" i="60"/>
  <c r="E38" i="59"/>
  <c r="F23" i="59"/>
  <c r="F34" i="59" s="1"/>
  <c r="E38" i="58"/>
  <c r="F23" i="58"/>
  <c r="F34" i="58" s="1"/>
  <c r="F23" i="69"/>
  <c r="F33" i="69" s="1"/>
  <c r="E37" i="69"/>
  <c r="E37" i="68"/>
  <c r="F23" i="68"/>
  <c r="F33" i="68" s="1"/>
  <c r="E38" i="67"/>
  <c r="F23" i="67"/>
  <c r="F34" i="67" s="1"/>
  <c r="E38" i="66"/>
  <c r="F23" i="66"/>
  <c r="F34" i="66" s="1"/>
  <c r="G30" i="39"/>
  <c r="H19" i="39" s="1"/>
  <c r="H30" i="39" s="1"/>
  <c r="I19" i="39" s="1"/>
  <c r="I30" i="39" s="1"/>
  <c r="F23" i="70" l="1"/>
  <c r="F34" i="70" s="1"/>
  <c r="F38" i="70" s="1"/>
  <c r="F37" i="73"/>
  <c r="G22" i="73"/>
  <c r="G33" i="73" s="1"/>
  <c r="G23" i="65"/>
  <c r="G34" i="65" s="1"/>
  <c r="F38" i="65"/>
  <c r="G21" i="64"/>
  <c r="G31" i="64" s="1"/>
  <c r="F35" i="64"/>
  <c r="F24" i="63"/>
  <c r="F35" i="63" s="1"/>
  <c r="E39" i="63"/>
  <c r="F38" i="62"/>
  <c r="G23" i="62"/>
  <c r="G34" i="62" s="1"/>
  <c r="F39" i="61"/>
  <c r="G24" i="61"/>
  <c r="G35" i="61" s="1"/>
  <c r="G22" i="60"/>
  <c r="G34" i="60" s="1"/>
  <c r="F38" i="60"/>
  <c r="F38" i="59"/>
  <c r="G23" i="59"/>
  <c r="G34" i="59" s="1"/>
  <c r="F38" i="58"/>
  <c r="G23" i="58"/>
  <c r="G34" i="58" s="1"/>
  <c r="F37" i="69"/>
  <c r="G23" i="69"/>
  <c r="G33" i="69" s="1"/>
  <c r="F37" i="68"/>
  <c r="G23" i="68"/>
  <c r="G33" i="68" s="1"/>
  <c r="G23" i="67"/>
  <c r="G34" i="67" s="1"/>
  <c r="F38" i="67"/>
  <c r="F38" i="66"/>
  <c r="G23" i="66"/>
  <c r="G34" i="66" s="1"/>
  <c r="G23" i="70" l="1"/>
  <c r="G34" i="70" s="1"/>
  <c r="H23" i="70" s="1"/>
  <c r="H34" i="70" s="1"/>
  <c r="G37" i="73"/>
  <c r="H22" i="73"/>
  <c r="H33" i="73" s="1"/>
  <c r="G38" i="65"/>
  <c r="H23" i="65"/>
  <c r="H34" i="65" s="1"/>
  <c r="G35" i="64"/>
  <c r="H21" i="64"/>
  <c r="H31" i="64" s="1"/>
  <c r="G24" i="63"/>
  <c r="G35" i="63" s="1"/>
  <c r="F39" i="63"/>
  <c r="G38" i="62"/>
  <c r="H23" i="62"/>
  <c r="H34" i="62" s="1"/>
  <c r="G39" i="61"/>
  <c r="H24" i="61"/>
  <c r="H35" i="61" s="1"/>
  <c r="G38" i="60"/>
  <c r="H22" i="60"/>
  <c r="H34" i="60" s="1"/>
  <c r="G38" i="59"/>
  <c r="H23" i="59"/>
  <c r="H34" i="59" s="1"/>
  <c r="H23" i="58"/>
  <c r="H34" i="58" s="1"/>
  <c r="G38" i="58"/>
  <c r="G37" i="69"/>
  <c r="H23" i="69"/>
  <c r="H33" i="69" s="1"/>
  <c r="G37" i="68"/>
  <c r="H23" i="68"/>
  <c r="H33" i="68" s="1"/>
  <c r="G38" i="67"/>
  <c r="H23" i="67"/>
  <c r="H34" i="67" s="1"/>
  <c r="H23" i="66"/>
  <c r="H34" i="66" s="1"/>
  <c r="G38" i="66"/>
  <c r="G38" i="70" l="1"/>
  <c r="H37" i="73"/>
  <c r="I22" i="73"/>
  <c r="I33" i="73" s="1"/>
  <c r="I37" i="73" s="1"/>
  <c r="H38" i="65"/>
  <c r="I23" i="65"/>
  <c r="I34" i="65" s="1"/>
  <c r="I38" i="65" s="1"/>
  <c r="I21" i="64"/>
  <c r="I31" i="64" s="1"/>
  <c r="I35" i="64" s="1"/>
  <c r="H35" i="64"/>
  <c r="G39" i="63"/>
  <c r="H24" i="63"/>
  <c r="H35" i="63" s="1"/>
  <c r="H38" i="62"/>
  <c r="I23" i="62"/>
  <c r="I34" i="62" s="1"/>
  <c r="I38" i="62" s="1"/>
  <c r="H39" i="61"/>
  <c r="I24" i="61"/>
  <c r="I35" i="61" s="1"/>
  <c r="I39" i="61" s="1"/>
  <c r="I22" i="60"/>
  <c r="I34" i="60" s="1"/>
  <c r="I38" i="60" s="1"/>
  <c r="H38" i="60"/>
  <c r="I23" i="59"/>
  <c r="I34" i="59" s="1"/>
  <c r="I38" i="59" s="1"/>
  <c r="H38" i="59"/>
  <c r="H38" i="58"/>
  <c r="I23" i="58"/>
  <c r="I34" i="58" s="1"/>
  <c r="I38" i="58" s="1"/>
  <c r="H38" i="70"/>
  <c r="I23" i="70"/>
  <c r="I34" i="70" s="1"/>
  <c r="I38" i="70" s="1"/>
  <c r="H37" i="69"/>
  <c r="I23" i="69"/>
  <c r="I33" i="69" s="1"/>
  <c r="I37" i="69" s="1"/>
  <c r="H37" i="68"/>
  <c r="I23" i="68"/>
  <c r="I33" i="68" s="1"/>
  <c r="I37" i="68" s="1"/>
  <c r="H38" i="67"/>
  <c r="I23" i="67"/>
  <c r="I34" i="67" s="1"/>
  <c r="I38" i="67" s="1"/>
  <c r="H38" i="66"/>
  <c r="I23" i="66"/>
  <c r="I34" i="66" s="1"/>
  <c r="I38" i="66" s="1"/>
  <c r="H39" i="63" l="1"/>
  <c r="I24" i="63"/>
  <c r="I35" i="63" s="1"/>
  <c r="I39" i="63" s="1"/>
</calcChain>
</file>

<file path=xl/sharedStrings.xml><?xml version="1.0" encoding="utf-8"?>
<sst xmlns="http://schemas.openxmlformats.org/spreadsheetml/2006/main" count="2617" uniqueCount="393">
  <si>
    <t>Appropriation Ceiling</t>
  </si>
  <si>
    <t>Beginning Cash Balance</t>
  </si>
  <si>
    <t>Revenues</t>
  </si>
  <si>
    <t>Expenditures</t>
  </si>
  <si>
    <t xml:space="preserve">Transfers </t>
  </si>
  <si>
    <t>Net Total Transfers</t>
  </si>
  <si>
    <t>Amount from Bond Proceeds</t>
  </si>
  <si>
    <t>Ending Cash Balance</t>
  </si>
  <si>
    <t>Amount Held in CODs, Escrow</t>
  </si>
  <si>
    <t xml:space="preserve"> Accounts, or Other Investments</t>
  </si>
  <si>
    <t>(actual)</t>
  </si>
  <si>
    <t>(estimated)</t>
  </si>
  <si>
    <t>Financial Data</t>
  </si>
  <si>
    <t>Department:</t>
  </si>
  <si>
    <t>Contact Name:</t>
  </si>
  <si>
    <t>Phone:</t>
  </si>
  <si>
    <t>Name of Fund:</t>
  </si>
  <si>
    <t>Legal Authority</t>
  </si>
  <si>
    <t>Fund type (MOF)</t>
  </si>
  <si>
    <t>Appropriation Acct. No.</t>
  </si>
  <si>
    <t>Prog ID(s):</t>
  </si>
  <si>
    <t>Encumbrances</t>
  </si>
  <si>
    <t>Unencumbered Cash Balance</t>
  </si>
  <si>
    <t>Additional Information:</t>
  </si>
  <si>
    <t>Amount Req. by Bond Covenants</t>
  </si>
  <si>
    <t xml:space="preserve">   List each net transfer in/out/ or projection in/out; list each account number</t>
  </si>
  <si>
    <t>FY 2020</t>
  </si>
  <si>
    <t>FY 2021</t>
  </si>
  <si>
    <t>FY 2022</t>
  </si>
  <si>
    <t>FY 2023</t>
  </si>
  <si>
    <t>HTH</t>
  </si>
  <si>
    <t>P</t>
  </si>
  <si>
    <t>N/A</t>
  </si>
  <si>
    <t xml:space="preserve">P </t>
  </si>
  <si>
    <t>N</t>
  </si>
  <si>
    <t>Nancy Bartter</t>
  </si>
  <si>
    <t>HTH 610 FR</t>
  </si>
  <si>
    <t>586-7567</t>
  </si>
  <si>
    <t>PPG - State Lead Abatement Program</t>
  </si>
  <si>
    <t xml:space="preserve">1996 Appropriations Act (PL 104-134) &amp; </t>
  </si>
  <si>
    <t>S 507 H</t>
  </si>
  <si>
    <t>Source of Revenues:  Federal grant funds from Environmental Protection Agency</t>
  </si>
  <si>
    <t>Current Program Activities/Allowable Expenses:  Administration, program development, data management, inspection, enforcement, training, and certification</t>
  </si>
  <si>
    <t xml:space="preserve">   List each net transfer in/out; list each account number</t>
  </si>
  <si>
    <t>NA</t>
  </si>
  <si>
    <t>Amount Req. for Bond Conveyance</t>
  </si>
  <si>
    <t>HTH 840 FG</t>
  </si>
  <si>
    <t>Beach Monitoring and Notification Program</t>
  </si>
  <si>
    <t>S 512 H</t>
  </si>
  <si>
    <t>Intended Purpose: Implement State's beach monitoring and notification program</t>
  </si>
  <si>
    <t>Variances:  Expenditures vary according to workplan.</t>
  </si>
  <si>
    <t>HTH 849 FA</t>
  </si>
  <si>
    <t>Exchange Network</t>
  </si>
  <si>
    <t>P.L. 111-88; 40 CFR Part 3</t>
  </si>
  <si>
    <t>S 513 H</t>
  </si>
  <si>
    <t>Current Program Activities/Allowable Expenses:  Administration, program development, reporting, and technical assistance</t>
  </si>
  <si>
    <t xml:space="preserve">Variances:  Grant has multi-year award periods and expenditures vary according to workplan.   </t>
  </si>
  <si>
    <t>Toxic Substance Compliance Monitoring</t>
  </si>
  <si>
    <t>Toxic Substances Control Act, Section 28; 40 CFR Part 31</t>
  </si>
  <si>
    <t>Intended Purpose: Implement asbestos monitoring, inspection, and enforcement pursuant to Toxic Substances Control Act</t>
  </si>
  <si>
    <t>Current Program Activities/Allowable Expenses: Administration, program development, data management, inspection, risk assessment, and enforcement</t>
  </si>
  <si>
    <t>S 540 H</t>
  </si>
  <si>
    <t xml:space="preserve">Intended Purpose:  Develop and maintain compliance monitoring programs to prevent or eliminate unreasonable risks to health or the environment associated with chemical substances or mixtures in the community. </t>
  </si>
  <si>
    <t>Current Program Activities/Allowable Expenses:   Conduct lead-based paint inspections, encourage regulatory activities for lead-based paint, and enforcement activities for the lead-based paint program.</t>
  </si>
  <si>
    <t>HTH 849 FD</t>
  </si>
  <si>
    <t>Hazardous Materials Emergency Preparedness</t>
  </si>
  <si>
    <t>49 U.S.C. 5101</t>
  </si>
  <si>
    <t>(changed from S 549 H in FY20)</t>
  </si>
  <si>
    <t>Intended Purpose:  Provide hazardous materials training to local emergency first responders.</t>
  </si>
  <si>
    <t>Current Program Activities/Allowable Expenses:  Provide training, support planning studies, travel to conferences</t>
  </si>
  <si>
    <t>Water Quality Management Planning</t>
  </si>
  <si>
    <t>S 542 H</t>
  </si>
  <si>
    <t>Intended Purpose:  Implement State Water Quality Planning and Management Program</t>
  </si>
  <si>
    <t>Current Program Activities/Allowable Expenses: Water quality standards amendments, bio-assessments, visual assessments, and other monitoring for Clean Water Act section 303(d) listing, development of Total Maximum Daily Loads, data management, and holding public information meetings and hearings.</t>
  </si>
  <si>
    <t>HTH 840 FJ</t>
  </si>
  <si>
    <t>Leaking Underground Storage Tank - Corrective Action</t>
  </si>
  <si>
    <t>S 543 H</t>
  </si>
  <si>
    <t>Variances:  Grant has a 5-year budget/project period, but ceiling included each year for budgetary purposes, because positions are funded by this grant.  Expenditures vary according to workplan.</t>
  </si>
  <si>
    <t>Leaking Underground Storage Tank - Prevention</t>
  </si>
  <si>
    <t>S 544 H</t>
  </si>
  <si>
    <t>Current Program Activities/Allowable Expenses: Facility inspections at all operating facilities at least once every three years, referrals to compliance team for enforcement of violations, notices of compliance to owner/operators, implementing public records, secondary containment, delivery prohibition to non-compliant facilities and operator training requirements of the Solid Waste Disposal Act as amended by the Energy Policy Act of 2005</t>
  </si>
  <si>
    <t>HTH 840 FF</t>
  </si>
  <si>
    <t>State Clean Diesel Grant-Diesel Retrofit</t>
  </si>
  <si>
    <t>S 545 H</t>
  </si>
  <si>
    <t>Intended Purpose:  Reduce emissions from in-use diesel engines</t>
  </si>
  <si>
    <t>Current Program Activities/Allowable Expenses:  Develop and administer a program to reduce diesel emissions</t>
  </si>
  <si>
    <t>Department of Defense and State MOA</t>
  </si>
  <si>
    <t>S 546 H</t>
  </si>
  <si>
    <t>Intended Purpose: Enable the State to ensure that the environmental assessment and remediation of contaminated sites on military-owned and military-operated properties in the State of Hawaii meet legal requirements and result in site conditions that are protective of human health and the environment.</t>
  </si>
  <si>
    <t>Source of Revenues:  Reimbursement from U.S. Department of Defense</t>
  </si>
  <si>
    <t>Current Program Activities/Allowable Expenses: Assessment and remediation</t>
  </si>
  <si>
    <t>Variances:  Grant has a 2-year budget/project period, but ceiling included each year for budgetary purposes, because positions are funded by this grant.  Expenditures vary according to workplan.  Revenues vary due to timing of reimbursements.</t>
  </si>
  <si>
    <t>State Response Program</t>
  </si>
  <si>
    <t xml:space="preserve">Comprehensive Environmental Response, </t>
  </si>
  <si>
    <t>S 547 H</t>
  </si>
  <si>
    <t xml:space="preserve">Intended Purpose:  Develop, implement, and maintain State Response Program with timely survey and inventory of brownfield sites, which are properties whose expansion, redevelopment, or reuse may be complicated by the presence of hazardous substances.  Oversight and enforcement authorities to ensure that response actions protect human health and the environment, resources to provide meaningful public involvement, mechanisms for approval of cleanup plans, and verification of complete responses. </t>
  </si>
  <si>
    <t>Current Program Activities/Allowable Expenses:  Improve capacity to provide a public record, survey and inventory Brownfield sites, enhance oversight and enforcement authorities, provide meaningful opportunities for public participation, improve mechanisms for cleanup approval, verification of site cleanup, and management of institutional controls</t>
  </si>
  <si>
    <t>Preliminary Assessment/Site Inspection</t>
  </si>
  <si>
    <t>Current Program Activities/Allowable Expenses:  Site discovery, preliminary assessments, assistance with site inspections to determine which sites might be listed on the Superfund National Priority List</t>
  </si>
  <si>
    <t>Current Program Activities/Allowable Expenses: Oversight and management of Leaking Underground Storage Tank sites and implementation of procedures to compel reporting, assessment, and remediation of releases from underground storage tanks by the responsible owner or operator</t>
  </si>
  <si>
    <t>FY 2024</t>
  </si>
  <si>
    <t>FY 2025</t>
  </si>
  <si>
    <t>FY 2026</t>
  </si>
  <si>
    <t>DELETE - award ended 9/30/20.  Combined with State Lead grant into Performance Partnership Grant (PPG).</t>
  </si>
  <si>
    <t>Beaches Environmental Assessment and Coastal</t>
  </si>
  <si>
    <t>Health Act of 2000 (PL 106-284) &amp; Clean Water</t>
  </si>
  <si>
    <t>Act: Sec. 406</t>
  </si>
  <si>
    <t>Clean Water Act: Secs. 205(j)(1) &amp; (2), and Sec. 604(b)</t>
  </si>
  <si>
    <t>Solid Waste Disposal Act: Sec. 9003(h)</t>
  </si>
  <si>
    <t>Solid Waste Disposal Act: Section 9011</t>
  </si>
  <si>
    <t>Diesel Emission Reduction Act of 2010, codified at 42 U.S.C. 16133</t>
  </si>
  <si>
    <t>10 USC Section 2701 (d)</t>
  </si>
  <si>
    <t>Compensation, and Liability Act: Section 128(a)</t>
  </si>
  <si>
    <t>Current Program Activities/Allowable Expenses: Administration, program development, technical assistance, monitoring, risk assessment, enforcement, laboratory capabilities, public response and notification, data management and reporting</t>
  </si>
  <si>
    <t>S 541 H (was S 549 H)</t>
  </si>
  <si>
    <t>Deposit Beverage Container Special Fund</t>
  </si>
  <si>
    <t>B</t>
  </si>
  <si>
    <t>Section 342G-104 HRS</t>
  </si>
  <si>
    <t>S 313 H</t>
  </si>
  <si>
    <t>Intended Purpose:  Increase participation and recycling rates for specified deposit beverage containers; provide a connection between manufacturing 
   decisions and recycling program management; reduce litter; reimburse consumers 5 cents on redeemed glass, plastic and aluminum containers.</t>
  </si>
  <si>
    <t>Source of Revenues:  Beverage container deposit fees and handling fees</t>
  </si>
  <si>
    <t>Current Program Activities/Allowable Expenses: Administration, rules development and amendment, program accounting and reporting, and personnel.</t>
  </si>
  <si>
    <t>Variances:  Revenue varies based on amount of container deposits collected from customers and sent to DOH from businesses selling items in containers covered by the HI-5 program.  Expenditures will increase or decrease based on container redemption rate by consumers, which results in higher or lower expenditures to redemption centers for deposit reimbursements and handling fees.  FY21 encumbrances were higher than usual to enable change in contract cycle, to avoid contracts starting at the beginning of each FY and needing to wait for allotments to be input to FAMIS.</t>
  </si>
  <si>
    <t>Electronic Device Recycling Fund</t>
  </si>
  <si>
    <t>Act 13/2008</t>
  </si>
  <si>
    <t>S 319 H</t>
  </si>
  <si>
    <t>Source of Revenues: Initial registration and annual renewal fees from all manufacturers' brands of covered electronic devices.</t>
  </si>
  <si>
    <t>Current Program Activities/Allowable Expenses: Administration, rules development and amendment, program accounting and reporting, personnel, and 
   supporting county electronics collections (Act 130, SLH 2017).</t>
  </si>
  <si>
    <t>Variances:  Expenditures vary depending on the scope of services for contracts with Hawaii, Kauai, and Maui counties to provide electronic device 
   recycling programs.  Transfer of $1M to general fund per Act 87, SLH 2021.</t>
  </si>
  <si>
    <t>JM7760</t>
  </si>
  <si>
    <t>Noise, Radiation and Indoor Air Quality Special Fund</t>
  </si>
  <si>
    <t>Section 342P-7, HRS</t>
  </si>
  <si>
    <t>S 322 H</t>
  </si>
  <si>
    <t>Source of Revenues: Fees for radiological technologists/radiation facilities, radiation services, noise permits, etc.</t>
  </si>
  <si>
    <t>Current Program Activities/Allowable Expenses: Issue permits, notifications and variances; license and certify radiological technologists and asbestos and lead abatement contractors; provide emergency response and capabilities; respond to complaints; inspect facilities; conduct public outreach and education programs; participate in professional trainings.</t>
  </si>
  <si>
    <t>Variances:  Revenue varies depending on the number of noise permits/variances and radiation licenses that are issued each year. The amount of noise permits/variances changes depending on the amount of economic activity and construction projects.  FY20 and FY21 expenditures were significantly lower due to decreased inspections, travel, and training opportunities.</t>
  </si>
  <si>
    <t>Asbestos and Lead Abatement Special Fund</t>
  </si>
  <si>
    <t>Act 242/1998 and 342-P, HRS</t>
  </si>
  <si>
    <t>S 323 H</t>
  </si>
  <si>
    <t>Source of Revenues: Fees for demolition/renovation and accreditation of asbestos training.</t>
  </si>
  <si>
    <t>Current Program Activities/Allowable Expenses: Inspections; public outreach and training for compliance and certification of lead-based paint 
   abatement contractors.</t>
  </si>
  <si>
    <t>Variances:  Revenue varies depending on the number of asbestos demolition/abatement projects and the number of workers on those projects each year.  FY23 expenditures were lower due to only one position being charged to this fund starting in FY23.</t>
  </si>
  <si>
    <t>HTH 610 FN</t>
  </si>
  <si>
    <t>Vector Control, U-account</t>
  </si>
  <si>
    <t>U</t>
  </si>
  <si>
    <t>Act 259/2001 as amended by Act 177/2002; Act 213/2007</t>
  </si>
  <si>
    <t>S 327 H</t>
  </si>
  <si>
    <t>Intended Purpose: Prevent introduction of air- and sea-borne vectors and diseases to the State.</t>
  </si>
  <si>
    <t>Source of Revenues: State Department of Transportation transfer of funds for vector control work at major ports of entry.</t>
  </si>
  <si>
    <t>Current Program Activities/Allowable Expenses: Identify potential breeding grounds and harborage sites and maintain traps and poison at stations at major airports and seaports under Department of Transportation jurisdiction.</t>
  </si>
  <si>
    <t>Variances:  Variances due to position vacancies and/or timing of transfer of funds.</t>
  </si>
  <si>
    <t>JS215/214/229/1607/1606/2465/ 3518/3519/4106/4467/4468</t>
  </si>
  <si>
    <t>Various dates</t>
  </si>
  <si>
    <t>Leaking Underground Storage Tank Fund</t>
  </si>
  <si>
    <t>W</t>
  </si>
  <si>
    <t>Section 342L-51 HRS</t>
  </si>
  <si>
    <t>S 330 H</t>
  </si>
  <si>
    <t>Intended Purpose: Respond to petroleum releases from underground storage tanks or tank systems in a manner consistent with Chapter 342L, HRS.</t>
  </si>
  <si>
    <t>Source of Revenues: Fees from field citations or enforcement actions pursuant to Chapter 342L, HRS.</t>
  </si>
  <si>
    <t>Current Program Activities/Allowable Expenses: Deposit fees and utilize funds to cover costs incurred in responding to petroleum releases per 
   Sections 342L-8(g) and 342L-53(d), HRS.</t>
  </si>
  <si>
    <t>Variances:  Revenue varies depending upon compliance, enforcement, and cost recovery. From FY 21, higher expenditures due to increased costs for Red Hill oversight. Ceiling increased effective FY24.</t>
  </si>
  <si>
    <t>HTH 840 FK</t>
  </si>
  <si>
    <t>Wastewater Treatment Certification Board Special Fund</t>
  </si>
  <si>
    <t>Act 238/SLH 1999</t>
  </si>
  <si>
    <t>S 336 H</t>
  </si>
  <si>
    <t>Source of Revenues: Fees for certification of wastewater treatment personnel</t>
  </si>
  <si>
    <t>Current Program Activities/Allowable Expenses: Implement duties and powers of the Board pursuant to 340B-11, HRS</t>
  </si>
  <si>
    <t>Variances:  All wastewater treatment operators are required to renew their licenses every other year.  The revenue projections reflect this pattern of revenue.  FY20 and FY21 expenditures were significantly lower due to decreased inspections and travel due to COVID pandemic.</t>
  </si>
  <si>
    <t>HTH 610 FL/FQ and HTH 849 FA</t>
  </si>
  <si>
    <t>Sanitation and Environmental Health Special Fund</t>
  </si>
  <si>
    <t>Section 321-27 HRS</t>
  </si>
  <si>
    <t>S 340 H and S 315 H</t>
  </si>
  <si>
    <t>HTH 610 apprn $3,294,102; HTH 849 apprn $34,097</t>
  </si>
  <si>
    <t>Intended Purpose: Enhance capacity of environmental health programs to provide resources for staffing, equipment, and supplies to improve public outreach, educate public and professionals, plan for future and emerging needs, and provide trainings to maintain competencies among environmental health professionals to prevent, mitigate, or abate communicable disease transmission within the state.</t>
  </si>
  <si>
    <t>Source of Revenues: Fees from food establishment inspections, temporary food permits, licenses for embalmers and tattoo artists, plan review and 
   swimming pool permits, etc.</t>
  </si>
  <si>
    <t>Current Program Activities/Allowable Expenses: Enhance updated code for licenses and permits granted to food establishments; establish mechanisms    
   for other fee-generating programs through promulgation of rules; enhance educational and public outreach programs; improve electronic systems 
   infrastructure and capabilities; develop partnerships to enhance program operations; develop emergency response capabilities</t>
  </si>
  <si>
    <t>HTH 849</t>
  </si>
  <si>
    <t>JM4504 dated 03/02/2023</t>
  </si>
  <si>
    <t>HTH 840 FK and HTH 849 FB</t>
  </si>
  <si>
    <t>Water Pollution Control Revolving Fund</t>
  </si>
  <si>
    <t>Clean Water Act and Section 342D-83 HRS</t>
  </si>
  <si>
    <t>S 341 H and S 387 H</t>
  </si>
  <si>
    <t>HTH 840 apprn $151,777,527; HTH 849 apprn $770,641</t>
  </si>
  <si>
    <t>Intended Purpose: Provide low interest loans to counties and private entities for wastewater project construction including non-point source 
   pollution projects.</t>
  </si>
  <si>
    <t>Source of Revenues:  Loan repayments, federal capitalization grants, loan fees and interest, investment interest, capital projects funds (state match)</t>
  </si>
  <si>
    <t>Current Program Activities/Allowable Expenses: Process and service loans; revise standards and procedures to streamline loan review process; 
   monitor special conditions and payments of existing loans; process payments to counties; and analyze future revenues and cash flow.</t>
  </si>
  <si>
    <t>Variances:  Revenues, expenditures, and encumbrances will fluctuate depending on level and scheduling of construction loans and the pace of 
   construction, which is affected by economic conditions.  Revenues will actually increase later on as more loans are issued and more repayments 
   are received.</t>
  </si>
  <si>
    <t>JM3260</t>
  </si>
  <si>
    <t>JM2212 dated 11/01/2022</t>
  </si>
  <si>
    <t>HTH 849 FD, HTH 840 FG, FH, FJ</t>
  </si>
  <si>
    <t>Environmental Response Revolving Fund</t>
  </si>
  <si>
    <t>Section 128D-2, HRS; also see Section 342, HRS</t>
  </si>
  <si>
    <t>HTH 849 apprn $1,363,895; HTH 840 apprn $412,212</t>
  </si>
  <si>
    <t xml:space="preserve">Intended Purpose: Fund emergency response actions as well as oil spill planning, prevention, preparedness, education, research, training, removal, and remediation. Includes accounts for (1) Local Emergency Planning Committees (LEPCs) by means of the Emergency Planning and Community Right to Know Act (EPCRA) filing fees used for administration and oversight of Chapter 128D, HRS; and (2) Voluntary Response Program which allows for voluntary actions taken by a party in response to hazardous substance releases and threats of diseases with a provision for relief from liability for an eligible party used for the purpose of administration and oversight pursuant to Section 128D-2, HRS.  Per Section 128D-2, moneys from the fund shall be expended by the department for the following:  (1)  Removal, remediation, and detection of oil and pollutant or contaminant releases;  (2)  Removal and remediation of hazardous waste and any other solid, liquid, or gaseous substance that may harm the environment; and  (3)  The payment of costs listed under section 128D-4(c).
</t>
  </si>
  <si>
    <t xml:space="preserve">Source of Revenues:  Tax of 5 cents per barrel of petroleum, fines/penalties, and Chemical Tier II reporting fees.  5 cents of the $1.05 Environmental Response, Energy, and Food Security Tax is deposited to ERRF.  The only consistent and reliable source of revenue is the oil tax.  Airline fuel assessments are not included in the oil tax.  
</t>
  </si>
  <si>
    <t>Current Program Activities/Allowable Expenses: Oil spill removal and remediation activities; respond to and investigate hazardous materials incidents; coordinate emergency response and related trainings.  Conduct related activities in HTH 840 Clean Water, Safe Drinking Water, and Solid and Hazardous Waste branches.</t>
  </si>
  <si>
    <t>HTH 840 FH &amp; HTH 849 FB</t>
  </si>
  <si>
    <t>Drinking Water Treatment Revolving Loan Fund</t>
  </si>
  <si>
    <t>Section 340E-35 HRS</t>
  </si>
  <si>
    <t>S 344 H and S 386 H</t>
  </si>
  <si>
    <t>HTH 840 apprn $107,378,349; HTH 849 apprn $641,520</t>
  </si>
  <si>
    <t>Intended Purpose: Provide low interest loans to improve public and private drinking water systems in Hawaii.</t>
  </si>
  <si>
    <t>Current Program Activities/Allowable Expenses: Review technical, financial and managerial viabilities of loan applicants; process and service loans,
    and analyze future revenues and cash flow.</t>
  </si>
  <si>
    <t xml:space="preserve">Variances:  Revenues, expenditures, and encumbrances will fluctuate depending on level and scheduling of construction loans and the pace of 
   construction, which is affected by economic conditions.   </t>
  </si>
  <si>
    <t>JM2213 dated 11/01/2022</t>
  </si>
  <si>
    <t>Environmental Management Special Fund</t>
  </si>
  <si>
    <t>Sec 342G-63 HRS</t>
  </si>
  <si>
    <t>S 348 H</t>
  </si>
  <si>
    <t>Intended Purpose: Fund statewide education, demonstration, market development programs; provide training for municipal solid waste operators; and fund glass recovery programs. Amended by Act 173/00 to collect motor vehicle tire surcharge (Sec 342I-B HRS) and fines or penalties for violations pursuant to Sec 342I-J HRS. Amended by Act 176/02 to fund statewide beverage container redemption and recycling program in a separate special fund S 313 H 372, the Deposit Beverage Container Special Fund.</t>
  </si>
  <si>
    <t>Current Program Activities/Allowable Expenses: Provide technical assistance to counties; municipal solid waste landfill permitting, closure review, groundwater monitoring, inspection and enforcement. Administer county glass recovery grant, conduct public outreach and administer demonstration projects. Pursuant to Act 173/00, for the period 1/1/00 to 12/31/05, moneys may be used to support permitting, monitoring and enforcement activities; promote market development and reuse for recovered motor vehicle tires, reuse through education, research etc.; support program for illegal dumping, clean-ups and the like.  Conduct recycling education and demonstration projects; promote recyclable market development activities; hire personnel to oversee implementation of the program; and fund associated office expenses.</t>
  </si>
  <si>
    <t>Clean Air Special Fund</t>
  </si>
  <si>
    <t>Sec 342B-32 HRS</t>
  </si>
  <si>
    <t>S 349 H</t>
  </si>
  <si>
    <t>Source of Revenues:  Permit fees from covered (major) and noncovered (minor) sources of air pollution.</t>
  </si>
  <si>
    <t xml:space="preserve">Variances:  1)  Annual fees are charged and collected by calendar year. Revenues in FY20 are low, and the FY21 totals are high, because $3,759,561 in Calendar Year 2020 fees were deposited after July 1, 2020 due to delays from COVID-19. Revenues were anticipated to return to normal in FY22 although there is typcially some variation due to permittees requesting extensions on annual fee payments, which could result in deposits after July 1st.  2)  Expenditures have increased and are expected to steadily continue to increase with the continued filling of vacant positions, as well as salary increases, step movements, and inflation.  3)  The annual fees for covered source permits are based on the amount of air pollutants emitted during the year. It is anticipated that emissions, and thus, overall revenue, will be decreasing in future years due to the increasing use of renewable energy such as solar and wind. Although fees are adjusted annually with the consumer price index (CPI), changes are anticipated to be needed in the future.  </t>
  </si>
  <si>
    <t>HTH 840 FF and HTH 840 FG</t>
  </si>
  <si>
    <t>Environmental Management</t>
  </si>
  <si>
    <t>Act 248/SLH 2022; Act 134/SLH 2013</t>
  </si>
  <si>
    <t>S 362 H</t>
  </si>
  <si>
    <t>Source of Revenues: State Department of Transportation for CWB; Hawaii State Energy Office for CAB</t>
  </si>
  <si>
    <t>Current Program Activities/Allowable Expenses: Program development, technical assistance, permitting, enforcement, data management, and regulation 
   of permitted water pollution sources.</t>
  </si>
  <si>
    <t>JS53/1524/3066/3354/4925/5267</t>
  </si>
  <si>
    <t>Nonpoint Source Management Program</t>
  </si>
  <si>
    <t>Clean Water Act: Section 319 (h)</t>
  </si>
  <si>
    <t>S 201 H</t>
  </si>
  <si>
    <t>Intended Purpose: Support State implementation of its nonpoint source management program developed under the Clean Water Act Section 319.</t>
  </si>
  <si>
    <t xml:space="preserve">Current Program Activities/Allowable Expenses: Development and implementation of watershed plans and total maximum daily loads, including projects 
   and work to achieve restoration of nonpoint source impaired waters as well as implementation of Coastal Nonpoint Source program under Coastal Zone 
   Act Reauthorization.  </t>
  </si>
  <si>
    <t>Variances:  Expenditures vary according to grant workplan.  Encumbrances vary according to when contracts are encumbered.</t>
  </si>
  <si>
    <t xml:space="preserve"> </t>
  </si>
  <si>
    <t>HTH 840 FI</t>
  </si>
  <si>
    <t>HTH 840 FH</t>
  </si>
  <si>
    <t>Water Audit Sub-award to DLNR/CWRM</t>
  </si>
  <si>
    <t>THIS ACCOUNT IS STILL HERE SOLELY SO THAT IT DOES NOT APPEAR THAT MOF N POSITIONS IN HTH849 ARE UNFUNDED</t>
  </si>
  <si>
    <t>Various EPA Grants</t>
  </si>
  <si>
    <t xml:space="preserve">Various  </t>
  </si>
  <si>
    <t>S 236 H</t>
  </si>
  <si>
    <t>Intended Purpose: Fund split-funded positions in HTH 849 FA, FB, FC, and FD.</t>
  </si>
  <si>
    <t>Current Program Activities/Allowable Expenses: Personal services and other current expense costs in HTH 849 FA, FB, FC, and FD.</t>
  </si>
  <si>
    <t>Variances:  All federal funds in HTH 849 were part of S 236 H prior to FY 2014.  For FY15 and beyond, positions are directly funded from source grants, 
   because new federal funds methodology impedes spending.  Ceiling is included since positions are funded.</t>
  </si>
  <si>
    <t>Various JVs</t>
  </si>
  <si>
    <t>Footnote:</t>
  </si>
  <si>
    <t>Prior to FY14, S-236 was the parent account for all appropriated federal funds in HTH 849.  As of FY14, per a new accounting methodology for federal awards, a unique appropriation has been assigned to each federal award and MOF P has been added as a means of financing.  Reference S-513, S-546, S-547, S-548, S-549.</t>
  </si>
  <si>
    <t>THIS ACCOUNT IS STILL HERE SOLELY SO THAT IT DOES NOT APPEAR THAT MOF N POSITIONS IN HTH610 ARE UNFUNDED</t>
  </si>
  <si>
    <t>Air Pollution Control Program Support</t>
  </si>
  <si>
    <t>PL 95-95; Clean Air Act Sections 103 &amp; 105</t>
  </si>
  <si>
    <t xml:space="preserve">S 255 H </t>
  </si>
  <si>
    <t>Intended Purpose: MOF N ceiling in HTH 610 FR to establish indoor air quality program; provide information and educational material to managers, owners, and occupants of publicly-owned buildings and assist managers and owner-occupants of publicly-owned buildings to identify, assess and correct indoor air pollution problems.</t>
  </si>
  <si>
    <t>Current Program Activities/Allowable Expenses: Plan and develop comprehensive indoor air quality program; public outreach and networking.</t>
  </si>
  <si>
    <t>Variances:  New federal funds methodology impedes spending, so expenditures are coded directly to the prime grant award in HTH 840/FF, S-559-H.</t>
  </si>
  <si>
    <r>
      <t xml:space="preserve">Footnote: </t>
    </r>
    <r>
      <rPr>
        <sz val="8"/>
        <rFont val="Arial"/>
        <family val="2"/>
      </rPr>
      <t xml:space="preserve"> Prior to FY14, S-255 was the parent account for all appropriated federal funds in HTH 610.  As of FY14, per a new accounting methodology for federal awards, a unique appropriation has been assigned to each federal award and MOF P has been added as a means of financing.  Reference S-507 and S-536.</t>
    </r>
  </si>
  <si>
    <t>Multipurpose Grant Program-SHWB</t>
  </si>
  <si>
    <t>Consolidated Appropriations Act 2016; Public Law No: 114-113; 2 CFR 200, 2 CFR 1500, and 40 CFR 33; Request to Expend Non-Appropriated Federal Funds--Governor approved 4/27/17</t>
  </si>
  <si>
    <t>S 613 H</t>
  </si>
  <si>
    <t>Source of Revenues:  Federal grant funds from Environmental Protection Agency.</t>
  </si>
  <si>
    <t>Current Program Activities/Allowable Expenses:  Personnel, travel, equipment, supplies, and other costs to attend meetings, review and comment on draft documents, etc.</t>
  </si>
  <si>
    <t>DELETE - sub-award ended; was for 3 years only.</t>
  </si>
  <si>
    <t>Safe Drinking Water Act: Sec. 1452; Act 169, SLH 2016; Request to Expend Non-Appropriated Federal Funds--Governor approved 12/6/17</t>
  </si>
  <si>
    <t>S 620 H (see also S 209 H)</t>
  </si>
  <si>
    <t>Intended Purpose:  Support the implementation of Act 169, SLH 2016, which authorizes and requires the Commission on Water Resource Management to establish a water audit program to provide technical assistance to public water systems to conduct standardized water audits.  Reduce the volume of water loss.</t>
  </si>
  <si>
    <t>Source of Revenues:  Federal grant funds from Environmental Protection Agency; sub-award from Safe Drinking Water State Revolving Fund capitalization grant, which is MOF W.</t>
  </si>
  <si>
    <t xml:space="preserve">Current Program Activities/Allowable Expenses:  Activities to establish a program to implement standardized water audits of public water systems in accordance with the method adopted by the American Water Works Association's Water Audits and Loss Control Programs, Manual of Water Supply Practices - M36, as amended.  </t>
  </si>
  <si>
    <t>Variances:  Non-appropriated.  Fund was established as MOF N in FY 17, but was changed to MOF P for FY 18 and FY 19.  Subaward was for 3 years of funding.</t>
  </si>
  <si>
    <t>JS0282/1629/3275</t>
  </si>
  <si>
    <t>WIIN Act-Testing for Lead in Drinking Water at Schools and Child Care Programs</t>
  </si>
  <si>
    <t>Safe Drinking Water Act: Sec. 1464(d); Request to Expend Non-Appropriated Federal Funds--B&amp;F approved 8/18/2020.</t>
  </si>
  <si>
    <t xml:space="preserve">S 644 H </t>
  </si>
  <si>
    <t xml:space="preserve">Intended Purpose: Implement a program of voluntary testing for lead in drinking water at local public schools and child care facilities. </t>
  </si>
  <si>
    <t>Current Program Activities/Allowable Expenses:  Conduct drinking water testing, provide educational outreach to the school and child care communities on lead hazards, communicate testing results, and support follow-up corrections as needed.</t>
  </si>
  <si>
    <t>Multipurpose Grant Program-HEER</t>
  </si>
  <si>
    <t>Further Consolidated Appropriations Act 2020 (Public Law 116-94); Request to Expend Non-Appropriated Federal Funds--B&amp;F approved 10/6/2020</t>
  </si>
  <si>
    <t>S 654 H</t>
  </si>
  <si>
    <t xml:space="preserve">Intended Purpose:  Evaluate multiple media at high risk for Perfluoroalkyl and polyfluoroalkyl substances (PFASs) contamination, including: landfill leachate; wastewater influent, effluent, and biosolids; and soils where wastewater has been re-used or where biosolids are used as compost. </t>
  </si>
  <si>
    <t>Current Program Activities/Allowable Expenses:  Activities to evaluate PFAS contamination and other activities that complement existing environmental program grants.</t>
  </si>
  <si>
    <t>Variances:  New grant award in FY 21.  End date is 9/30/25.</t>
  </si>
  <si>
    <t xml:space="preserve">Water Pollution Control </t>
  </si>
  <si>
    <t>Clean Water Act: Section 106</t>
  </si>
  <si>
    <t>S 298 H</t>
  </si>
  <si>
    <t>Intended Purpose: Comply with federal mandates of Environmental Protection Agency Clean Water Act that regulates protection of the environment 
   and public health.</t>
  </si>
  <si>
    <t>Current Program Activities/Allowable Expenses: Administration, program development, technical assistance, permitting, enforcement, laboratory capabilities, public participation, data management, training for delegated programs, and regulation of permitted water pollution sources.</t>
  </si>
  <si>
    <t>Variances:  Grant award has a 5-year budget/project period.  Ceiling included each year for budgetary purposes, because positions are funded by this 
   grant.  Starting in FY 21, award covers both surface water and ground water.  WPC-Groundwater grant was previously S-557-H.</t>
  </si>
  <si>
    <t>Water Pollution Control - Monitoring Initiative</t>
  </si>
  <si>
    <t>Clean Water Act: Sections 106 and 518 (e)</t>
  </si>
  <si>
    <t>S 299 H</t>
  </si>
  <si>
    <t>Intended Purpose: Prevent, reduce, and eliminate water pollution.</t>
  </si>
  <si>
    <t>Current Program Activities/Allowable Expenses: Surface water monitoring, providing public access to monitoring data, and participating in training 
   pertinent to surface water monitoring.</t>
  </si>
  <si>
    <t>Public Water System Supervision</t>
  </si>
  <si>
    <t>Safe Drinking Water Act: Sec. 1443(a)</t>
  </si>
  <si>
    <t>S 556 H</t>
  </si>
  <si>
    <t>Intended Purpose:  Protect public health by ensuring safe drinking water</t>
  </si>
  <si>
    <t>Variances:  Grant has a 2-year budget/project period, but ceiling included each year for budgetary purposes, because positions are funded by this grant. Expenditures vary according to workplan.</t>
  </si>
  <si>
    <t>DELETE - award ended; in FY21, it was combined with WPC-Surface Water grant (S-298-H).</t>
  </si>
  <si>
    <t>Water Pollution Control - Groundwater</t>
  </si>
  <si>
    <t>PL 92-500, Clean Water Act, Section 106</t>
  </si>
  <si>
    <t>S 557 H</t>
  </si>
  <si>
    <t>Intended Purpose:  Prevent, reduce, and eliminate groundwater pollution</t>
  </si>
  <si>
    <t>Current Program Activities/Allowable Expenses: Implement State Groundwater Protection Program and wellhead protection activities</t>
  </si>
  <si>
    <t>JS5604 (refund to the fed)</t>
  </si>
  <si>
    <t>Hazardous Waste Management Program</t>
  </si>
  <si>
    <t>Solid Waste Disposal Act: Sec. 3011(a) &amp; (c), &amp;</t>
  </si>
  <si>
    <t>S 558 H</t>
  </si>
  <si>
    <t>42 U.S.C. 6908(a)</t>
  </si>
  <si>
    <t>Current Program Activities/Allowable Expenses:  Ensure RCRA compliance at hazardous waste generation and management facilities, issue permits to hazardous waste management facilities, manage clean-up of contaminated sites, and develop and maintain programs aimed at reducing waste and increasing recycling</t>
  </si>
  <si>
    <t>Variances:  Grant has a 2-year award period.  Ceiling included each year for budgetary purposes, since positions are funded by this grant.</t>
  </si>
  <si>
    <t>HTH 840 FF &amp; HTH 610 FR</t>
  </si>
  <si>
    <t>Air Pollution Control Program</t>
  </si>
  <si>
    <t>Clean Air Act: Section 105</t>
  </si>
  <si>
    <t>S 559 H</t>
  </si>
  <si>
    <t>PM 2.5 Monitoring Network</t>
  </si>
  <si>
    <t>Current Program Activities/Allowable Expenses:  Monitor fine particulate matter to determine compliance with the PM 2.5 National Ambient Air Quality Standards and determine reductions in air emissions</t>
  </si>
  <si>
    <t>Clean Air Act: Section 103</t>
  </si>
  <si>
    <t>S 592 H (was S 560 H)</t>
  </si>
  <si>
    <t>State Response Program - BIL</t>
  </si>
  <si>
    <t>CERCLA: Sec. 128(a) &amp; Infrastructure Investment</t>
  </si>
  <si>
    <t>S 572 H</t>
  </si>
  <si>
    <t>and Jobs Act (IIJA) (PL 117-58)</t>
  </si>
  <si>
    <t>Intended Purpose:  The Infrastructure Investment and Jobs Act (“IIJA”) provides additional funding to carry out the Section 128(a) grant program. The purpose of this award is to enhance the capacity of Hawaii's Department of Health Hazard Evaluation and Emergency Response (HEER) brownfields response program to meet the Section 128(a) elements and expand HEER's State Response Program (SRP) Brownfield Inventory by identifying specific Underground Storage Tank sites and any Solid Waste sites with known or suspected contamination, including petroleum, that qualify for the SRP and have redevelopment potential.</t>
  </si>
  <si>
    <t xml:space="preserve">Current Program Activities/Allowable Expenses:  Oversee and perform planning, assessment, and cleanup of brownfields sites throughout the state. </t>
  </si>
  <si>
    <t>S 569 H (was S 548 H)</t>
  </si>
  <si>
    <t>Compensation, and Liability Act: Section 104(d)(1)</t>
  </si>
  <si>
    <t>Toxic Substances Control Act: Secs.28(a) &amp; 404(g)</t>
  </si>
  <si>
    <t>S 567 H (was S 536 H)</t>
  </si>
  <si>
    <t>Variances:  In FY 20, changed to 2-year award.  In FY 23, changed back to 1-year award and appropriation code changed to S 567 H.  In FY 24, grant was combined into PPG grant, S 507 H.</t>
  </si>
  <si>
    <t>HTH 610 FP</t>
  </si>
  <si>
    <t>Manufactured Food Trng Grant Prog-FD340</t>
  </si>
  <si>
    <t>45 CFR Parts 74 and 92</t>
  </si>
  <si>
    <t>S 564 H</t>
  </si>
  <si>
    <t>Intended Purpose:   Provides funds to support the training needs of manufactured food programs at the State, local, tribal, and territorial levels.</t>
  </si>
  <si>
    <t>Source of Revenues:  Grant award from the Association of Food and Drug Officials.  Award is a subaward from AFDO's federal grant award from the U.S. Food and Drug Administration.</t>
  </si>
  <si>
    <t>Current Program Activities/Allowable Expenses:  Travel costs for one Manufactured Food Training Program course</t>
  </si>
  <si>
    <t>Manufactured Food Training Grant Program</t>
  </si>
  <si>
    <t>S 562 H</t>
  </si>
  <si>
    <t>Current Program Activities/Allowable Expenses:  Travel costs for five Manufactured Food Training Program courses.</t>
  </si>
  <si>
    <t>Cash balance lapse to general fund? (Yes / No)</t>
  </si>
  <si>
    <t xml:space="preserve">   Statutory language:</t>
  </si>
  <si>
    <t>No.</t>
  </si>
  <si>
    <t>Cash balance lapse to general fund? (Yes / No)  Yes.</t>
  </si>
  <si>
    <t>Yes.</t>
  </si>
  <si>
    <t>Variances:  Due to timing of activities and reimbursements.  Award period varies, and unable to predict when new award (rather than award modification) will start.</t>
  </si>
  <si>
    <t xml:space="preserve">   Statutory language:  Any amount in the fund in excess of $1,500,000 on June 30 of each year shall be deposited into the general fund.</t>
  </si>
  <si>
    <t xml:space="preserve">   Statutory language:  The unexpended and unencumbered moneys in the fund in excess of $1,250,000 on June 30 of each fiscal year shall be transferred by the director of finance into and become a realization of the general fund on that date.</t>
  </si>
  <si>
    <t>Variances:   Starting in FY 21, this award has been combined with the Lead Enforcement grant (S 540) into a Performance Partnership Grant (PPG). In FY 24, TSCA Compliance Monitoring grant was added into the PPG.</t>
  </si>
  <si>
    <t xml:space="preserve">S 683 H </t>
  </si>
  <si>
    <t>Reduction of Lead in Drinking Water</t>
  </si>
  <si>
    <t>Variances:  New grant award in FY 24.</t>
  </si>
  <si>
    <t>Variances:  Expenditures will increase in future as recently established positions are filled, new hires are allocated up to authorized position level as they gain experience, and from pay increases, step movements, and fringe benefit rate increases. Transfer of $6,001,306 to general fund per Act 87, SLH 2021. S-315 ends with FY24.</t>
  </si>
  <si>
    <t>Variances:  Over the past several years, Hawaii has imported fewer barrels of oil as it relies more heavily on renewable energy, which in turn has decreased the amount of income for the ERRF at the rate of about 5% per year.  Revenue varies depending on the amount of fines. Expenditures for FY22 were originally higher during the year, but many were reimbursed from the Red Hill emergency appropriation, thus decreasing ERRF expenditures. Expenditures for FY24 were much higher due to Maui wildfires response and recovery activities.</t>
  </si>
  <si>
    <t>S-342-H and S-339-H</t>
  </si>
  <si>
    <t>Current Program Activities/Allowable Expenses: Develop and administer the air program and the permitting, monitoring, and enforcement requirements pursuant to Title V of the Clean Air Act.</t>
  </si>
  <si>
    <t>Variances:  New award starting in FY 20, due to lead enforcement becoming a separate grant from the State Lead grant.  Was anticipated to be a two-year award, but changed to one-year award period.  Starting in FY 21, this award ceased and was combined with State Lead grant into a Performance Partnership Grant (PPG).</t>
  </si>
  <si>
    <t>Source of Revenues:  Federal grant funds from U.S. Department of Transportation</t>
  </si>
  <si>
    <t>Variances:  Expenditures vary according to workplan.  FY23 and FY24 awards include funding from Infrastructure Investment and Jobs Act (IIJA) (PL 117-58).</t>
  </si>
  <si>
    <t>Current Program Activities/Allowable Expenses: Ensure that public water systems provide safe drinking water through compliance with national primary drinking water regulations</t>
  </si>
  <si>
    <t>Variances:  Prior award period was extended to 5 years.  Award received in FY 20 was for one year, and then this grant was combined into the Water Pollution Control - Surface Water grant, S-298-H.  Expenditures vary according to workplan.</t>
  </si>
  <si>
    <t>Current Program Activities/Allowable Expenses: Strategic planning and evaluation, compliance assistance, developing state implementation plans, monitoring air emissions, rule-making, issuing permits and other program-related activities</t>
  </si>
  <si>
    <t>Variances:   New award first received in FY 20.  Grant program ended.</t>
  </si>
  <si>
    <t>Intended Purpose:  Site discovery and site screening activities to identify contaminated sites, and enable remediation and safe re-use of land with historic environmental contamination</t>
  </si>
  <si>
    <t>Variances:  Grant has a multi-year budget/project period, but ceiling included each year for budgetary purposes, because positions are funded by this grant.  Expenditures vary according to workplan.  Lower expenditures and revenue in some years due to position vacancies. Received new award (rather than continuation award) in FY23, so appropriation code changed to S 569 H.</t>
  </si>
  <si>
    <t>Variances:  Modifications to FY23 award have added $1,400,000 and extend project period to FY25.</t>
  </si>
  <si>
    <t>Variances:  New grant award in FY 21.  Award ended 9/30/23.</t>
  </si>
  <si>
    <t>Intended Purpose:  Develop and implement projects that will reduce lead exposure in drinking water by removing potential sources of lead in schools and childcare facilities.</t>
  </si>
  <si>
    <t>Current Program Activities/Allowable Expenses:  Lab analysis of samples from schools and childcare facilities, data management, and contracting remediation work at schools and childcare facilities.</t>
  </si>
  <si>
    <t>Safe Drinking Water Act: Sec. 1464(d)</t>
  </si>
  <si>
    <t>JM0580 dated 8/13/24</t>
  </si>
  <si>
    <t>JM1819 dated 10/19/23</t>
  </si>
  <si>
    <t>Variances:  Grant has a multi-year budget/project period, but ceiling included each year for budgetary purposes, because positions are funded by this grant.  Expenditures vary according to workplan.  Lower expenditures and revenue in FY22 and FY23 due to position vacancies. Grant award for FY25 is lower due to funds being awarded in SRP-BIL (S-372) grant award instead.</t>
  </si>
  <si>
    <t>JM3200 dated 12/28/2023</t>
  </si>
  <si>
    <t>JM3153 dated 12/27/2023</t>
  </si>
  <si>
    <t xml:space="preserve">Variances:  Award was anticipated to again be for a 5-year period. However, this changed to an annual award in FY 21. Expenditures vary according to grant workplan. </t>
  </si>
  <si>
    <t>Source of Revenues:  By statute, three separate revenue sources to be used solely for respective functions: glass advance disposal fee (ADF); solid waste disposal surcharge (tipping fee); and tire surcharge fee (for which collections were discontinued on January 1, 2006, as the law sunseted).</t>
  </si>
  <si>
    <t>Variances:  Revenue from solid waste disposal surcharge and glass ADF fluctuates with economic conditions, e.g. construction activities.  Revenues are estimated at same level throughout; decreasing due to diverting waste from landfills, but increasing due to more construction activities.  Expenditures have fluctuated due to the change of MOF for several positions and the timing on the payment on ADF contracts.  In addition, expenditures also vary due to required planning contracts that do not occur on an annual basis. For example, waste characterization and integrated solid waste planning contracts, which tend to cost around $1M each, are not done every year, so accumulation of funds are needed to be able to encumber for such projects.</t>
  </si>
  <si>
    <t>Variances:  New grant award in FY 17.  This was anticipated to be a one-time grant award, but another award was received in FY 20.  Expenditures vary according to workplan. Award ends 9/30/26.</t>
  </si>
  <si>
    <t>Intended Purpose:  Initially to provide resources related to implementation of the Red Hill Bulk Fuel Storage Facility Administrative Order on Consent.  Then subsequent funds were provided to update the Underground Storage Tank (UST) data management system, and conduct a PFAS study on compostable containers.</t>
  </si>
  <si>
    <t>Variances:  For FY20 to FY23, variances were due to CWB position vacancies and timing of reimbursement from DOT. Funds for CAB from HSEO were added in FY23.  CAB expenditures vary according to contract schedule with the agency converting its diesel engines.  Revenue varies based on amount of HSEO VW mitigation matching funds provided each year.  Expenditures are reflective of grant money received.</t>
  </si>
  <si>
    <t>Variances:  From FY18, all expenditures to this grant are coded to S-559-H, since new federal funds methodology impedes spending.  Award period changed from 1-year to 2-year, starting in FY 20, but keeps getting extended.  Time of grant award and dollars awarded varies, affecting revenues received in each FY.  Expenditures are reflective of grant money received.</t>
  </si>
  <si>
    <t>Variances:  Length of grant award period varies.  Expenditures vary according to the contract schedule with the agency converting its diesel engines.  Ceiling is needed for 1st year of award only, since positions are not funded.  However, unable to predict when each new award (rather than award modification) will start.  Time of grant award and dollars awarded varies, affecting revenues received in each FY.  Expenditures are reflective of grant money received.</t>
  </si>
  <si>
    <t>Variances:  Grant probably has a multi-year budget/project period, but ceiling included each year because that is unknown.  Variances are primarily due to timing of equipment replacement, repair, and maintenance, amount of inter-island travel needed, and travel costs for off-island conference/training. Time of grant award and dollars awarded varies, affecting revenues received in each FY.  New award (rather than continuation award) received in late FY23, so appropriation code is S 592 H now.</t>
  </si>
  <si>
    <t>Intended Purpose: Encourage recycling of electronic devices sold in the State, divert waste from landfills, and prevent leaching of possible hazardous materials in landfills and at illegal dump sites.</t>
  </si>
  <si>
    <t>Intended Purpose: Implement mandated functions and activities of the Indoor and Radiological Health Branch. Implement statewide community noise program, assure radiation protection for users and the public, and protect and enhance indoor health and minimize public exposure to indoor air pollutants.</t>
  </si>
  <si>
    <t>Intended Purpose: Support mandated functions and activities of the federal National Emissions Standards for Hazardous Air Pollutants, Asbestos-in-Schools and Lead-Based Paint Abatement programs. Protect public health and the environment from exposure to asbestos, lead, and lead‐based paint hazards.</t>
  </si>
  <si>
    <t>Intended Purpose: Establish and collect fees for applications, conduct examinations, issue or renew certificates pursuant to 340B, HRS. Provide support for the Board of Certification for Personnel Operating Wastewater Treatment Plants.</t>
  </si>
  <si>
    <t xml:space="preserve">Intended Purpose: Establish and collect fees from covered, noncovered, and agricultural burning permit sources. </t>
  </si>
  <si>
    <t>Intended Purpose:  CWB: Comply with federal mandates of Environmental Protection Agency and Clean Water Act that regulate protection of the environment and public health.  CAB:  Reduce emissions from in-use diesel engines per the federal Diesel Emissions Reduction Act (DERA).  This account is used as a pass-through for Volkswagen Environmental Mitigation Trust Funds from the Hawaii State Energy Office that supplement the State Clean Diesel grant.</t>
  </si>
  <si>
    <t>Intended Purpose:   Continue to operate an EPA-authorized State Lead Abatement Program.  Implement lead-based training and certification program pursuant to Toxic Substances Control Act, Title IV, Sections 402 and 404.  Implement asbestos monitoring, inspection, and enforcement pursuant to Toxic Substances Control Act.</t>
  </si>
  <si>
    <t xml:space="preserve">1998 Appropriations Act (PL 105-65) and Toxic </t>
  </si>
  <si>
    <t>Substances Control Act: Section 28(a) &amp; 404(g)</t>
  </si>
  <si>
    <t xml:space="preserve">Intended Purpose:  Develop, implement, and maintain application data systems to support operational, regulatory, and compliance requirements of Environmental Health Administration programs. </t>
  </si>
  <si>
    <t>Intended Purpose: Decrease the number of open leaking underground storage tanks and restore these sites in order to protect public health and the environment.</t>
  </si>
  <si>
    <t>Intended Purpose:  Develop and operate an inspection, compliance, and enforcement program to prevent and detect releases from underground storage tanks pursuant to the Resource Conservation and Recovery Act.</t>
  </si>
  <si>
    <t>Intended Purpose:  Protect human health and the environment from pollution by hazardous waste and used oil by implementing the Resource Conservation and Recovery Act, Subtitle C, chapter 342J, HRS and associated regulations.</t>
  </si>
  <si>
    <t>Intended Purpose: Protect and improve air quality and reduce the risks to public health and the environment.  Support the Clean Air Branch (CAB) in its efforts to implement air pollution control programs throughout the State of Hawaii to improve and maintain the public's air quality.</t>
  </si>
  <si>
    <t>Intended Purpose: Improve air quality and reduce risks to public health and the environment. Monitoring of fine particulate matter (PM2.5) in order to determine compliance with the PM2.5 National Ambient Air Quality Standards (NAAQS).</t>
  </si>
  <si>
    <t>Grant ended 9/30/23</t>
  </si>
  <si>
    <t>Grant ended.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</si>
</sst>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1" formatCode="_(* #,##0_);_(* \(#,##0\);_(* &quot;-&quot;_);_(@_)"/>
    <numFmt numFmtId="43" formatCode="_(* #,##0.00_);_(* \(#,##0.00\);_(* &quot;-&quot;??_);_(@_)"/>
    <numFmt numFmtId="164" formatCode="_(* #,##0_);_(* \(#,##0\);_(* &quot;-&quot;??_);_(@_)"/>
    <numFmt numFmtId="165" formatCode="&quot;$&quot;#,##0.00"/>
  </numFmts>
  <fonts count="21"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b/>
      <sz val="10"/>
      <name val="Arial"/>
      <family val="2"/>
    </font>
    <font>
      <u/>
      <sz val="10"/>
      <name val="Arial"/>
      <family val="2"/>
    </font>
    <font>
      <sz val="10"/>
      <name val="Arial"/>
      <family val="2"/>
    </font>
    <font>
      <sz val="10"/>
      <color theme="1"/>
      <name val="Arial"/>
      <family val="2"/>
    </font>
    <font>
      <sz val="10"/>
      <color rgb="FFFF0000"/>
      <name val="Arial"/>
      <family val="2"/>
    </font>
    <font>
      <b/>
      <sz val="9"/>
      <name val="Arial"/>
      <family val="2"/>
    </font>
    <font>
      <sz val="9"/>
      <name val="Arial"/>
      <family val="2"/>
    </font>
    <font>
      <sz val="10"/>
      <name val="Arial"/>
      <family val="2"/>
    </font>
    <font>
      <sz val="10"/>
      <color rgb="FF0070C0"/>
      <name val="Arial"/>
      <family val="2"/>
    </font>
    <font>
      <i/>
      <sz val="10"/>
      <name val="Arial"/>
      <family val="2"/>
    </font>
    <font>
      <sz val="10"/>
      <color indexed="10"/>
      <name val="Arial"/>
      <family val="2"/>
    </font>
    <font>
      <sz val="8"/>
      <name val="Arial"/>
      <family val="2"/>
    </font>
    <font>
      <sz val="10"/>
      <color indexed="8"/>
      <name val="Arial"/>
      <family val="2"/>
    </font>
    <font>
      <sz val="11"/>
      <color rgb="FF7030A0"/>
      <name val="Calibri"/>
      <family val="2"/>
    </font>
    <font>
      <b/>
      <sz val="8"/>
      <name val="Arial"/>
      <family val="2"/>
    </font>
    <font>
      <b/>
      <sz val="9"/>
      <name val="Calibri"/>
      <family val="2"/>
    </font>
    <font>
      <sz val="9"/>
      <name val="Calibri"/>
      <family val="2"/>
    </font>
  </fonts>
  <fills count="5">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FFFF00"/>
        <bgColor indexed="64"/>
      </patternFill>
    </fill>
  </fills>
  <borders count="15">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17">
    <xf numFmtId="0" fontId="0" fillId="0" borderId="0"/>
    <xf numFmtId="0" fontId="6" fillId="0" borderId="0"/>
    <xf numFmtId="0" fontId="6" fillId="0" borderId="0"/>
    <xf numFmtId="0" fontId="6" fillId="0" borderId="0"/>
    <xf numFmtId="0" fontId="6" fillId="0" borderId="0"/>
    <xf numFmtId="9" fontId="6"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43" fontId="11" fillId="0" borderId="0" applyFont="0" applyFill="0" applyBorder="0" applyAlignment="0" applyProtection="0"/>
    <xf numFmtId="43" fontId="6" fillId="0" borderId="0" applyFont="0" applyFill="0" applyBorder="0" applyAlignment="0" applyProtection="0"/>
    <xf numFmtId="0" fontId="15" fillId="0" borderId="0"/>
    <xf numFmtId="0" fontId="2" fillId="0" borderId="0"/>
    <xf numFmtId="0" fontId="1" fillId="0" borderId="0"/>
  </cellStyleXfs>
  <cellXfs count="422">
    <xf numFmtId="0" fontId="0" fillId="0" borderId="0" xfId="0"/>
    <xf numFmtId="0" fontId="6" fillId="0" borderId="0" xfId="1"/>
    <xf numFmtId="0" fontId="6" fillId="2" borderId="0" xfId="1" applyFill="1"/>
    <xf numFmtId="0" fontId="6" fillId="2" borderId="1" xfId="1" applyFill="1" applyBorder="1"/>
    <xf numFmtId="0" fontId="6" fillId="2" borderId="0" xfId="1" applyFill="1" applyAlignment="1">
      <alignment horizontal="right"/>
    </xf>
    <xf numFmtId="0" fontId="6" fillId="2" borderId="2" xfId="1" applyFill="1" applyBorder="1"/>
    <xf numFmtId="0" fontId="6" fillId="2" borderId="11" xfId="1" applyFill="1" applyBorder="1"/>
    <xf numFmtId="0" fontId="6" fillId="2" borderId="4" xfId="1" applyFill="1" applyBorder="1"/>
    <xf numFmtId="0" fontId="6" fillId="2" borderId="6" xfId="1" applyFill="1" applyBorder="1" applyAlignment="1">
      <alignment horizontal="center"/>
    </xf>
    <xf numFmtId="0" fontId="6" fillId="0" borderId="3" xfId="1" applyBorder="1" applyAlignment="1">
      <alignment horizontal="center"/>
    </xf>
    <xf numFmtId="0" fontId="6" fillId="2" borderId="3" xfId="1" applyFill="1" applyBorder="1" applyAlignment="1">
      <alignment horizontal="center"/>
    </xf>
    <xf numFmtId="38" fontId="6" fillId="2" borderId="4" xfId="1" applyNumberFormat="1" applyFill="1" applyBorder="1"/>
    <xf numFmtId="38" fontId="6" fillId="2" borderId="3" xfId="1" applyNumberFormat="1" applyFill="1" applyBorder="1"/>
    <xf numFmtId="0" fontId="6" fillId="0" borderId="11" xfId="1" applyBorder="1"/>
    <xf numFmtId="38" fontId="6" fillId="0" borderId="2" xfId="1" applyNumberFormat="1" applyBorder="1"/>
    <xf numFmtId="38" fontId="6" fillId="0" borderId="4" xfId="1" applyNumberFormat="1" applyBorder="1"/>
    <xf numFmtId="0" fontId="6" fillId="0" borderId="4" xfId="1" applyBorder="1"/>
    <xf numFmtId="0" fontId="6" fillId="0" borderId="8" xfId="1" applyBorder="1"/>
    <xf numFmtId="0" fontId="6" fillId="0" borderId="9" xfId="1" applyBorder="1"/>
    <xf numFmtId="38" fontId="6" fillId="0" borderId="3" xfId="1" applyNumberFormat="1" applyBorder="1"/>
    <xf numFmtId="0" fontId="6" fillId="2" borderId="8" xfId="1" applyFill="1" applyBorder="1"/>
    <xf numFmtId="0" fontId="6" fillId="2" borderId="9" xfId="1" applyFill="1" applyBorder="1"/>
    <xf numFmtId="38" fontId="6" fillId="2" borderId="13" xfId="1" applyNumberFormat="1" applyFill="1" applyBorder="1"/>
    <xf numFmtId="0" fontId="6" fillId="2" borderId="5" xfId="1" applyFill="1" applyBorder="1"/>
    <xf numFmtId="38" fontId="6" fillId="2" borderId="14" xfId="1" applyNumberFormat="1" applyFill="1" applyBorder="1"/>
    <xf numFmtId="0" fontId="6" fillId="2" borderId="12" xfId="1" applyFill="1" applyBorder="1"/>
    <xf numFmtId="38" fontId="6" fillId="2" borderId="12" xfId="1" applyNumberFormat="1" applyFill="1" applyBorder="1"/>
    <xf numFmtId="0" fontId="5" fillId="2" borderId="1" xfId="1" applyFont="1" applyFill="1" applyBorder="1"/>
    <xf numFmtId="38" fontId="6" fillId="0" borderId="1" xfId="1" applyNumberFormat="1" applyBorder="1"/>
    <xf numFmtId="38" fontId="6" fillId="2" borderId="1" xfId="1" applyNumberFormat="1" applyFill="1" applyBorder="1"/>
    <xf numFmtId="0" fontId="6" fillId="2" borderId="7" xfId="1" applyFill="1" applyBorder="1"/>
    <xf numFmtId="38" fontId="6" fillId="0" borderId="13" xfId="1" applyNumberFormat="1" applyBorder="1"/>
    <xf numFmtId="0" fontId="6" fillId="2" borderId="10" xfId="1" applyFill="1" applyBorder="1"/>
    <xf numFmtId="0" fontId="6" fillId="2" borderId="6" xfId="1" applyFill="1" applyBorder="1"/>
    <xf numFmtId="0" fontId="6" fillId="0" borderId="1" xfId="1" applyBorder="1"/>
    <xf numFmtId="0" fontId="6" fillId="0" borderId="0" xfId="1" applyAlignment="1">
      <alignment horizontal="right"/>
    </xf>
    <xf numFmtId="0" fontId="6" fillId="0" borderId="6" xfId="1" applyBorder="1" applyAlignment="1">
      <alignment horizontal="center"/>
    </xf>
    <xf numFmtId="0" fontId="6" fillId="0" borderId="5" xfId="1" applyBorder="1"/>
    <xf numFmtId="38" fontId="6" fillId="0" borderId="9" xfId="1" applyNumberFormat="1" applyBorder="1" applyAlignment="1">
      <alignment horizontal="center"/>
    </xf>
    <xf numFmtId="0" fontId="5" fillId="0" borderId="1" xfId="1" applyFont="1" applyBorder="1"/>
    <xf numFmtId="0" fontId="6" fillId="0" borderId="7" xfId="1" applyBorder="1"/>
    <xf numFmtId="0" fontId="6" fillId="0" borderId="10" xfId="1" applyBorder="1"/>
    <xf numFmtId="0" fontId="6" fillId="0" borderId="6" xfId="1" applyBorder="1"/>
    <xf numFmtId="38" fontId="6" fillId="0" borderId="0" xfId="1" applyNumberFormat="1"/>
    <xf numFmtId="0" fontId="6" fillId="0" borderId="1" xfId="3" applyBorder="1"/>
    <xf numFmtId="0" fontId="6" fillId="0" borderId="2" xfId="3" applyBorder="1"/>
    <xf numFmtId="0" fontId="8" fillId="0" borderId="0" xfId="1" applyFont="1"/>
    <xf numFmtId="0" fontId="8" fillId="2" borderId="0" xfId="1" applyFont="1" applyFill="1"/>
    <xf numFmtId="0" fontId="6" fillId="0" borderId="0" xfId="3"/>
    <xf numFmtId="0" fontId="6" fillId="0" borderId="0" xfId="3" applyAlignment="1">
      <alignment horizontal="right"/>
    </xf>
    <xf numFmtId="0" fontId="6" fillId="2" borderId="1" xfId="6" applyFont="1" applyFill="1" applyBorder="1"/>
    <xf numFmtId="0" fontId="6" fillId="2" borderId="2" xfId="6" applyFont="1" applyFill="1" applyBorder="1"/>
    <xf numFmtId="0" fontId="7" fillId="2" borderId="0" xfId="6" applyFont="1" applyFill="1" applyAlignment="1">
      <alignment vertical="top"/>
    </xf>
    <xf numFmtId="0" fontId="6" fillId="0" borderId="11" xfId="3" applyBorder="1"/>
    <xf numFmtId="0" fontId="6" fillId="0" borderId="4" xfId="3" applyBorder="1"/>
    <xf numFmtId="0" fontId="6" fillId="0" borderId="3" xfId="3" applyBorder="1" applyAlignment="1">
      <alignment horizontal="center"/>
    </xf>
    <xf numFmtId="38" fontId="6" fillId="0" borderId="3" xfId="3" applyNumberFormat="1" applyBorder="1"/>
    <xf numFmtId="3" fontId="6" fillId="0" borderId="0" xfId="3" applyNumberFormat="1"/>
    <xf numFmtId="38" fontId="6" fillId="0" borderId="2" xfId="3" applyNumberFormat="1" applyBorder="1"/>
    <xf numFmtId="38" fontId="6" fillId="0" borderId="4" xfId="3" applyNumberFormat="1" applyBorder="1"/>
    <xf numFmtId="38" fontId="6" fillId="0" borderId="0" xfId="3" applyNumberFormat="1"/>
    <xf numFmtId="38" fontId="6" fillId="0" borderId="6" xfId="3" applyNumberFormat="1" applyBorder="1"/>
    <xf numFmtId="0" fontId="6" fillId="0" borderId="8" xfId="3" applyBorder="1"/>
    <xf numFmtId="0" fontId="6" fillId="0" borderId="9" xfId="3" applyBorder="1"/>
    <xf numFmtId="38" fontId="6" fillId="0" borderId="13" xfId="3" applyNumberFormat="1" applyBorder="1"/>
    <xf numFmtId="0" fontId="6" fillId="0" borderId="5" xfId="3" applyBorder="1"/>
    <xf numFmtId="38" fontId="6" fillId="0" borderId="9" xfId="3" applyNumberFormat="1" applyBorder="1" applyAlignment="1">
      <alignment horizontal="center"/>
    </xf>
    <xf numFmtId="0" fontId="5" fillId="0" borderId="1" xfId="3" applyFont="1" applyBorder="1"/>
    <xf numFmtId="38" fontId="6" fillId="0" borderId="1" xfId="3" applyNumberFormat="1" applyBorder="1"/>
    <xf numFmtId="0" fontId="6" fillId="0" borderId="7" xfId="3" applyBorder="1"/>
    <xf numFmtId="0" fontId="6" fillId="0" borderId="10" xfId="3" applyBorder="1"/>
    <xf numFmtId="0" fontId="6" fillId="0" borderId="6" xfId="3" applyBorder="1"/>
    <xf numFmtId="0" fontId="9" fillId="0" borderId="0" xfId="3" applyFont="1"/>
    <xf numFmtId="0" fontId="6" fillId="2" borderId="0" xfId="3" applyFill="1"/>
    <xf numFmtId="0" fontId="6" fillId="2" borderId="1" xfId="3" applyFill="1" applyBorder="1"/>
    <xf numFmtId="0" fontId="6" fillId="2" borderId="0" xfId="3" applyFill="1" applyAlignment="1">
      <alignment horizontal="right"/>
    </xf>
    <xf numFmtId="0" fontId="6" fillId="2" borderId="1" xfId="7" applyFont="1" applyFill="1" applyBorder="1"/>
    <xf numFmtId="0" fontId="6" fillId="2" borderId="2" xfId="7" applyFont="1" applyFill="1" applyBorder="1"/>
    <xf numFmtId="0" fontId="6" fillId="2" borderId="2" xfId="3" applyFill="1" applyBorder="1"/>
    <xf numFmtId="0" fontId="6" fillId="0" borderId="0" xfId="3" applyAlignment="1">
      <alignment vertical="top"/>
    </xf>
    <xf numFmtId="0" fontId="6" fillId="2" borderId="0" xfId="3" applyFill="1" applyAlignment="1">
      <alignment vertical="top"/>
    </xf>
    <xf numFmtId="0" fontId="7" fillId="2" borderId="0" xfId="7" applyFont="1" applyFill="1" applyAlignment="1">
      <alignment vertical="top"/>
    </xf>
    <xf numFmtId="0" fontId="6" fillId="2" borderId="11" xfId="3" applyFill="1" applyBorder="1"/>
    <xf numFmtId="0" fontId="6" fillId="2" borderId="4" xfId="3" applyFill="1" applyBorder="1"/>
    <xf numFmtId="0" fontId="6" fillId="2" borderId="3" xfId="3" applyFill="1" applyBorder="1" applyAlignment="1">
      <alignment horizontal="center"/>
    </xf>
    <xf numFmtId="38" fontId="6" fillId="2" borderId="3" xfId="3" applyNumberFormat="1" applyFill="1" applyBorder="1"/>
    <xf numFmtId="38" fontId="6" fillId="2" borderId="3" xfId="2" applyNumberFormat="1" applyFill="1" applyBorder="1"/>
    <xf numFmtId="38" fontId="6" fillId="0" borderId="3" xfId="2" applyNumberFormat="1" applyBorder="1"/>
    <xf numFmtId="38" fontId="6" fillId="2" borderId="2" xfId="3" applyNumberFormat="1" applyFill="1" applyBorder="1"/>
    <xf numFmtId="38" fontId="6" fillId="2" borderId="4" xfId="3" applyNumberFormat="1" applyFill="1" applyBorder="1"/>
    <xf numFmtId="38" fontId="6" fillId="2" borderId="0" xfId="3" applyNumberFormat="1" applyFill="1"/>
    <xf numFmtId="38" fontId="6" fillId="2" borderId="6" xfId="3" applyNumberFormat="1" applyFill="1" applyBorder="1"/>
    <xf numFmtId="0" fontId="6" fillId="2" borderId="8" xfId="3" applyFill="1" applyBorder="1"/>
    <xf numFmtId="0" fontId="6" fillId="2" borderId="9" xfId="3" applyFill="1" applyBorder="1"/>
    <xf numFmtId="38" fontId="6" fillId="2" borderId="4" xfId="2" applyNumberFormat="1" applyFill="1" applyBorder="1"/>
    <xf numFmtId="38" fontId="6" fillId="2" borderId="13" xfId="3" applyNumberFormat="1" applyFill="1" applyBorder="1"/>
    <xf numFmtId="0" fontId="6" fillId="2" borderId="5" xfId="3" applyFill="1" applyBorder="1"/>
    <xf numFmtId="38" fontId="6" fillId="2" borderId="14" xfId="2" applyNumberFormat="1" applyFill="1" applyBorder="1" applyAlignment="1">
      <alignment horizontal="center"/>
    </xf>
    <xf numFmtId="0" fontId="5" fillId="2" borderId="1" xfId="3" applyFont="1" applyFill="1" applyBorder="1"/>
    <xf numFmtId="38" fontId="6" fillId="2" borderId="1" xfId="3" applyNumberFormat="1" applyFill="1" applyBorder="1"/>
    <xf numFmtId="0" fontId="6" fillId="2" borderId="7" xfId="3" applyFill="1" applyBorder="1"/>
    <xf numFmtId="0" fontId="6" fillId="2" borderId="10" xfId="3" applyFill="1" applyBorder="1"/>
    <xf numFmtId="0" fontId="6" fillId="2" borderId="6" xfId="3" applyFill="1" applyBorder="1"/>
    <xf numFmtId="0" fontId="6" fillId="0" borderId="0" xfId="3" applyAlignment="1">
      <alignment horizontal="left" vertical="top" wrapText="1"/>
    </xf>
    <xf numFmtId="0" fontId="6" fillId="2" borderId="1" xfId="8" applyFont="1" applyFill="1" applyBorder="1"/>
    <xf numFmtId="0" fontId="6" fillId="2" borderId="2" xfId="8" applyFont="1" applyFill="1" applyBorder="1"/>
    <xf numFmtId="0" fontId="7" fillId="2" borderId="0" xfId="8" applyFont="1" applyFill="1" applyAlignment="1">
      <alignment vertical="top"/>
    </xf>
    <xf numFmtId="0" fontId="6" fillId="0" borderId="0" xfId="3" applyAlignment="1">
      <alignment wrapText="1"/>
    </xf>
    <xf numFmtId="0" fontId="7" fillId="2" borderId="0" xfId="3" applyFont="1" applyFill="1"/>
    <xf numFmtId="3" fontId="6" fillId="0" borderId="4" xfId="3" applyNumberFormat="1" applyBorder="1"/>
    <xf numFmtId="0" fontId="6" fillId="2" borderId="1" xfId="9" applyFont="1" applyFill="1" applyBorder="1"/>
    <xf numFmtId="0" fontId="6" fillId="2" borderId="2" xfId="9" applyFont="1" applyFill="1" applyBorder="1"/>
    <xf numFmtId="0" fontId="6" fillId="2" borderId="0" xfId="3" applyFill="1" applyAlignment="1">
      <alignment horizontal="left" vertical="top" wrapText="1"/>
    </xf>
    <xf numFmtId="0" fontId="7" fillId="2" borderId="0" xfId="9" applyFont="1" applyFill="1" applyAlignment="1">
      <alignment vertical="top"/>
    </xf>
    <xf numFmtId="0" fontId="6" fillId="2" borderId="0" xfId="3" applyFill="1" applyAlignment="1">
      <alignment horizontal="left" vertical="top"/>
    </xf>
    <xf numFmtId="0" fontId="6" fillId="3" borderId="0" xfId="3" applyFill="1" applyAlignment="1">
      <alignment horizontal="left" vertical="top" wrapText="1"/>
    </xf>
    <xf numFmtId="0" fontId="6" fillId="2" borderId="1" xfId="10" applyFont="1" applyFill="1" applyBorder="1"/>
    <xf numFmtId="0" fontId="6" fillId="2" borderId="2" xfId="10" applyFont="1" applyFill="1" applyBorder="1"/>
    <xf numFmtId="0" fontId="7" fillId="2" borderId="0" xfId="10" applyFont="1" applyFill="1" applyAlignment="1">
      <alignment vertical="top"/>
    </xf>
    <xf numFmtId="0" fontId="6" fillId="2" borderId="12" xfId="3" applyFill="1" applyBorder="1"/>
    <xf numFmtId="38" fontId="6" fillId="2" borderId="12" xfId="3" applyNumberFormat="1" applyFill="1" applyBorder="1"/>
    <xf numFmtId="0" fontId="6" fillId="2" borderId="1" xfId="11" applyFont="1" applyFill="1" applyBorder="1"/>
    <xf numFmtId="0" fontId="6" fillId="2" borderId="2" xfId="11" applyFont="1" applyFill="1" applyBorder="1"/>
    <xf numFmtId="0" fontId="6" fillId="0" borderId="12" xfId="3" applyBorder="1"/>
    <xf numFmtId="38" fontId="6" fillId="0" borderId="12" xfId="3" applyNumberFormat="1" applyBorder="1"/>
    <xf numFmtId="38" fontId="6" fillId="2" borderId="12" xfId="2" applyNumberFormat="1" applyFill="1" applyBorder="1"/>
    <xf numFmtId="0" fontId="6" fillId="2" borderId="0" xfId="1" applyFill="1" applyAlignment="1">
      <alignment vertical="top"/>
    </xf>
    <xf numFmtId="41" fontId="6" fillId="0" borderId="3" xfId="1" applyNumberFormat="1" applyBorder="1"/>
    <xf numFmtId="0" fontId="6" fillId="2" borderId="0" xfId="1" applyFill="1" applyAlignment="1">
      <alignment wrapText="1"/>
    </xf>
    <xf numFmtId="0" fontId="6" fillId="0" borderId="0" xfId="1" applyAlignment="1">
      <alignment vertical="top"/>
    </xf>
    <xf numFmtId="0" fontId="6" fillId="2" borderId="6" xfId="0" applyFont="1" applyFill="1" applyBorder="1" applyAlignment="1">
      <alignment horizontal="center"/>
    </xf>
    <xf numFmtId="0" fontId="0" fillId="2" borderId="3" xfId="0" applyFill="1" applyBorder="1" applyAlignment="1">
      <alignment horizontal="center"/>
    </xf>
    <xf numFmtId="0" fontId="6" fillId="0" borderId="0" xfId="3"/>
    <xf numFmtId="0" fontId="6" fillId="4" borderId="0" xfId="3" applyFill="1"/>
    <xf numFmtId="0" fontId="6" fillId="0" borderId="0" xfId="3" applyBorder="1"/>
    <xf numFmtId="0" fontId="8" fillId="4" borderId="0" xfId="3" applyFont="1" applyFill="1"/>
    <xf numFmtId="0" fontId="6" fillId="0" borderId="0" xfId="1" applyAlignment="1">
      <alignment horizontal="left" vertical="top" wrapText="1"/>
    </xf>
    <xf numFmtId="0" fontId="6" fillId="0" borderId="0" xfId="1" applyAlignment="1">
      <alignment horizontal="left"/>
    </xf>
    <xf numFmtId="0" fontId="6" fillId="2" borderId="0" xfId="1" applyFill="1" applyAlignment="1">
      <alignment horizontal="left" vertical="top" wrapText="1"/>
    </xf>
    <xf numFmtId="0" fontId="6" fillId="2" borderId="0" xfId="3" applyFill="1" applyAlignment="1">
      <alignment horizontal="left" vertical="top" wrapText="1"/>
    </xf>
    <xf numFmtId="0" fontId="6" fillId="0" borderId="2" xfId="1" applyBorder="1"/>
    <xf numFmtId="0" fontId="6" fillId="2" borderId="0" xfId="1" applyFill="1" applyAlignment="1">
      <alignment horizontal="left" wrapText="1"/>
    </xf>
    <xf numFmtId="0" fontId="6" fillId="0" borderId="0" xfId="3"/>
    <xf numFmtId="0" fontId="6" fillId="2" borderId="0" xfId="3" applyFill="1" applyAlignment="1">
      <alignment horizontal="left" wrapText="1"/>
    </xf>
    <xf numFmtId="0" fontId="6" fillId="0" borderId="0" xfId="1" applyAlignment="1">
      <alignment horizontal="left" vertical="top" wrapText="1"/>
    </xf>
    <xf numFmtId="0" fontId="6" fillId="0" borderId="0" xfId="3" applyAlignment="1">
      <alignment horizontal="left" vertical="top" wrapText="1"/>
    </xf>
    <xf numFmtId="0" fontId="6" fillId="0" borderId="0" xfId="3" applyAlignment="1">
      <alignment horizontal="left" wrapText="1"/>
    </xf>
    <xf numFmtId="0" fontId="6" fillId="2" borderId="0" xfId="1" applyFill="1" applyAlignment="1">
      <alignment horizontal="left" vertical="top" wrapText="1"/>
    </xf>
    <xf numFmtId="0" fontId="6" fillId="2" borderId="0" xfId="3" applyFill="1" applyAlignment="1">
      <alignment horizontal="left" vertical="top" wrapText="1"/>
    </xf>
    <xf numFmtId="0" fontId="7" fillId="2" borderId="0" xfId="3" applyFont="1" applyFill="1" applyAlignment="1">
      <alignment horizontal="left" vertical="top" wrapText="1"/>
    </xf>
    <xf numFmtId="0" fontId="7" fillId="0" borderId="0" xfId="3" applyFont="1" applyAlignment="1">
      <alignment horizontal="left" wrapText="1"/>
    </xf>
    <xf numFmtId="0" fontId="7" fillId="0" borderId="0" xfId="3" applyFont="1" applyAlignment="1">
      <alignment horizontal="left" vertical="top" wrapText="1"/>
    </xf>
    <xf numFmtId="0" fontId="7" fillId="3" borderId="0" xfId="3" applyFont="1" applyFill="1" applyAlignment="1">
      <alignment horizontal="left" wrapText="1"/>
    </xf>
    <xf numFmtId="0" fontId="6" fillId="3" borderId="0" xfId="3" applyFill="1" applyAlignment="1">
      <alignment horizontal="left" wrapText="1"/>
    </xf>
    <xf numFmtId="0" fontId="6" fillId="2" borderId="0" xfId="3" applyFill="1" applyAlignment="1">
      <alignment horizontal="left" wrapText="1"/>
    </xf>
    <xf numFmtId="0" fontId="7" fillId="2" borderId="0" xfId="3" applyFont="1" applyFill="1" applyAlignment="1">
      <alignment horizontal="left" wrapText="1"/>
    </xf>
    <xf numFmtId="43" fontId="6" fillId="0" borderId="0" xfId="12" applyFont="1"/>
    <xf numFmtId="43" fontId="6" fillId="0" borderId="0" xfId="3" applyNumberFormat="1"/>
    <xf numFmtId="164" fontId="6" fillId="0" borderId="3" xfId="13" applyNumberFormat="1" applyBorder="1"/>
    <xf numFmtId="164" fontId="6" fillId="0" borderId="0" xfId="3" applyNumberFormat="1"/>
    <xf numFmtId="38" fontId="6" fillId="0" borderId="14" xfId="3" applyNumberFormat="1" applyBorder="1"/>
    <xf numFmtId="38" fontId="6" fillId="2" borderId="14" xfId="3" applyNumberFormat="1" applyFill="1" applyBorder="1"/>
    <xf numFmtId="41" fontId="6" fillId="0" borderId="0" xfId="3" applyNumberFormat="1"/>
    <xf numFmtId="38" fontId="6" fillId="0" borderId="9" xfId="3" applyNumberFormat="1" applyBorder="1"/>
    <xf numFmtId="0" fontId="12" fillId="0" borderId="0" xfId="3" applyFont="1"/>
    <xf numFmtId="0" fontId="6" fillId="4" borderId="0" xfId="1" applyFill="1"/>
    <xf numFmtId="0" fontId="8" fillId="0" borderId="0" xfId="3" applyFont="1"/>
    <xf numFmtId="43" fontId="6" fillId="0" borderId="0" xfId="13" applyFont="1"/>
    <xf numFmtId="0" fontId="6" fillId="2" borderId="0" xfId="3" applyFill="1" applyAlignment="1">
      <alignment horizontal="center"/>
    </xf>
    <xf numFmtId="0" fontId="14" fillId="0" borderId="0" xfId="3" applyFont="1"/>
    <xf numFmtId="38" fontId="8" fillId="0" borderId="0" xfId="3" applyNumberFormat="1" applyFont="1"/>
    <xf numFmtId="38" fontId="13" fillId="0" borderId="3" xfId="3" applyNumberFormat="1" applyFont="1" applyBorder="1"/>
    <xf numFmtId="43" fontId="6" fillId="0" borderId="0" xfId="13"/>
    <xf numFmtId="0" fontId="15" fillId="0" borderId="0" xfId="14" applyAlignment="1" applyProtection="1">
      <alignment vertical="top" wrapText="1"/>
      <protection locked="0"/>
    </xf>
    <xf numFmtId="164" fontId="16" fillId="0" borderId="3" xfId="13" applyNumberFormat="1" applyFont="1" applyBorder="1"/>
    <xf numFmtId="0" fontId="13" fillId="2" borderId="0" xfId="1" applyFont="1" applyFill="1"/>
    <xf numFmtId="0" fontId="10" fillId="2" borderId="0" xfId="1" applyFont="1" applyFill="1"/>
    <xf numFmtId="0" fontId="17" fillId="0" borderId="0" xfId="1" applyFont="1"/>
    <xf numFmtId="38" fontId="4" fillId="0" borderId="0" xfId="1" applyNumberFormat="1" applyFont="1"/>
    <xf numFmtId="38" fontId="6" fillId="2" borderId="2" xfId="1" applyNumberFormat="1" applyFill="1" applyBorder="1"/>
    <xf numFmtId="38" fontId="6" fillId="2" borderId="0" xfId="1" applyNumberFormat="1" applyFill="1"/>
    <xf numFmtId="38" fontId="6" fillId="0" borderId="6" xfId="1" applyNumberFormat="1" applyBorder="1"/>
    <xf numFmtId="38" fontId="6" fillId="0" borderId="3" xfId="13" applyNumberFormat="1" applyBorder="1"/>
    <xf numFmtId="38" fontId="6" fillId="3" borderId="3" xfId="13" applyNumberFormat="1" applyFill="1" applyBorder="1"/>
    <xf numFmtId="0" fontId="15" fillId="2" borderId="8" xfId="3" applyFont="1" applyFill="1" applyBorder="1"/>
    <xf numFmtId="38" fontId="6" fillId="2" borderId="9" xfId="3" applyNumberFormat="1" applyFill="1" applyBorder="1"/>
    <xf numFmtId="0" fontId="8" fillId="0" borderId="0" xfId="3" applyFont="1" applyAlignment="1">
      <alignment vertical="center"/>
    </xf>
    <xf numFmtId="0" fontId="6" fillId="2" borderId="2" xfId="1" applyFill="1" applyBorder="1" applyAlignment="1">
      <alignment wrapText="1"/>
    </xf>
    <xf numFmtId="0" fontId="6" fillId="0" borderId="0" xfId="1" applyAlignment="1">
      <alignment vertical="center"/>
    </xf>
    <xf numFmtId="0" fontId="6" fillId="2" borderId="3" xfId="0" applyFont="1" applyFill="1" applyBorder="1" applyAlignment="1">
      <alignment horizontal="center"/>
    </xf>
    <xf numFmtId="0" fontId="8" fillId="4" borderId="0" xfId="1" applyFont="1" applyFill="1"/>
    <xf numFmtId="38" fontId="6" fillId="2" borderId="6" xfId="1" applyNumberFormat="1" applyFill="1" applyBorder="1"/>
    <xf numFmtId="0" fontId="6" fillId="0" borderId="0" xfId="1" applyAlignment="1">
      <alignment horizontal="left" wrapText="1"/>
    </xf>
    <xf numFmtId="37" fontId="6" fillId="0" borderId="3" xfId="1" applyNumberFormat="1" applyBorder="1"/>
    <xf numFmtId="3" fontId="6" fillId="0" borderId="0" xfId="1" applyNumberFormat="1"/>
    <xf numFmtId="37" fontId="6" fillId="0" borderId="4" xfId="1" applyNumberFormat="1" applyBorder="1"/>
    <xf numFmtId="37" fontId="6" fillId="0" borderId="1" xfId="1" applyNumberFormat="1" applyBorder="1"/>
    <xf numFmtId="37" fontId="6" fillId="0" borderId="0" xfId="1" applyNumberFormat="1"/>
    <xf numFmtId="37" fontId="6" fillId="0" borderId="6" xfId="1" applyNumberFormat="1" applyBorder="1"/>
    <xf numFmtId="0" fontId="9" fillId="0" borderId="0" xfId="1" applyFont="1"/>
    <xf numFmtId="0" fontId="6" fillId="2" borderId="4" xfId="0" applyFont="1" applyFill="1" applyBorder="1" applyAlignment="1">
      <alignment horizontal="center"/>
    </xf>
    <xf numFmtId="0" fontId="9" fillId="0" borderId="0" xfId="1" applyFont="1" applyAlignment="1">
      <alignment vertical="top" wrapText="1"/>
    </xf>
    <xf numFmtId="0" fontId="6" fillId="2" borderId="1" xfId="15" applyFont="1" applyFill="1" applyBorder="1"/>
    <xf numFmtId="0" fontId="6" fillId="2" borderId="2" xfId="15" applyFont="1" applyFill="1" applyBorder="1"/>
    <xf numFmtId="0" fontId="7" fillId="2" borderId="0" xfId="15" applyFont="1" applyFill="1" applyAlignment="1">
      <alignment vertical="top"/>
    </xf>
    <xf numFmtId="43" fontId="6" fillId="0" borderId="0" xfId="1" applyNumberFormat="1"/>
    <xf numFmtId="38" fontId="6" fillId="2" borderId="9" xfId="1" applyNumberFormat="1" applyFill="1" applyBorder="1" applyAlignment="1">
      <alignment horizontal="center"/>
    </xf>
    <xf numFmtId="0" fontId="6" fillId="0" borderId="0" xfId="1" applyAlignment="1">
      <alignment horizontal="left" vertical="top"/>
    </xf>
    <xf numFmtId="0" fontId="15" fillId="2" borderId="8" xfId="1" applyFont="1" applyFill="1" applyBorder="1"/>
    <xf numFmtId="0" fontId="15" fillId="2" borderId="9" xfId="1" applyFont="1" applyFill="1" applyBorder="1"/>
    <xf numFmtId="0" fontId="6" fillId="2" borderId="4" xfId="1" applyFill="1" applyBorder="1" applyAlignment="1">
      <alignment horizontal="center"/>
    </xf>
    <xf numFmtId="37" fontId="6" fillId="2" borderId="3" xfId="1" applyNumberFormat="1" applyFill="1" applyBorder="1"/>
    <xf numFmtId="38" fontId="6" fillId="0" borderId="9" xfId="1" applyNumberFormat="1" applyBorder="1" applyAlignment="1">
      <alignment horizontal="right"/>
    </xf>
    <xf numFmtId="0" fontId="6" fillId="2" borderId="2" xfId="3" applyFill="1" applyBorder="1" applyAlignment="1">
      <alignment wrapText="1"/>
    </xf>
    <xf numFmtId="0" fontId="6" fillId="2" borderId="0" xfId="3" applyFill="1" applyAlignment="1">
      <alignment wrapText="1"/>
    </xf>
    <xf numFmtId="0" fontId="1" fillId="2" borderId="0" xfId="16" applyFill="1"/>
    <xf numFmtId="0" fontId="1" fillId="0" borderId="0" xfId="16"/>
    <xf numFmtId="0" fontId="6" fillId="2" borderId="0" xfId="7" applyFont="1" applyFill="1"/>
    <xf numFmtId="0" fontId="6" fillId="0" borderId="1" xfId="1" applyBorder="1" applyAlignment="1">
      <alignment horizontal="left" vertical="top" wrapText="1"/>
    </xf>
    <xf numFmtId="0" fontId="1" fillId="2" borderId="11" xfId="16" applyFill="1" applyBorder="1"/>
    <xf numFmtId="0" fontId="1" fillId="2" borderId="4" xfId="16" applyFill="1" applyBorder="1"/>
    <xf numFmtId="0" fontId="6" fillId="2" borderId="6" xfId="16" applyFont="1" applyFill="1" applyBorder="1" applyAlignment="1">
      <alignment horizontal="center"/>
    </xf>
    <xf numFmtId="0" fontId="6" fillId="0" borderId="6" xfId="16" applyFont="1" applyBorder="1" applyAlignment="1">
      <alignment horizontal="center"/>
    </xf>
    <xf numFmtId="0" fontId="1" fillId="2" borderId="3" xfId="16" applyFill="1" applyBorder="1" applyAlignment="1">
      <alignment horizontal="center"/>
    </xf>
    <xf numFmtId="0" fontId="6" fillId="2" borderId="0" xfId="4" applyFill="1"/>
    <xf numFmtId="0" fontId="8" fillId="2" borderId="0" xfId="4" applyFont="1" applyFill="1"/>
    <xf numFmtId="0" fontId="6" fillId="0" borderId="0" xfId="4"/>
    <xf numFmtId="0" fontId="6" fillId="0" borderId="0" xfId="3" applyAlignment="1">
      <alignment vertical="top" wrapText="1"/>
    </xf>
    <xf numFmtId="0" fontId="6" fillId="2" borderId="11" xfId="4" applyFill="1" applyBorder="1"/>
    <xf numFmtId="0" fontId="6" fillId="2" borderId="4" xfId="4" applyFill="1" applyBorder="1"/>
    <xf numFmtId="0" fontId="6" fillId="2" borderId="6" xfId="4" applyFill="1" applyBorder="1" applyAlignment="1">
      <alignment horizontal="center"/>
    </xf>
    <xf numFmtId="0" fontId="6" fillId="2" borderId="3" xfId="4" applyFill="1" applyBorder="1" applyAlignment="1">
      <alignment horizontal="center"/>
    </xf>
    <xf numFmtId="38" fontId="6" fillId="2" borderId="11" xfId="4" applyNumberFormat="1" applyFill="1" applyBorder="1"/>
    <xf numFmtId="164" fontId="6" fillId="0" borderId="3" xfId="13" applyNumberFormat="1" applyFont="1" applyBorder="1"/>
    <xf numFmtId="38" fontId="6" fillId="2" borderId="11" xfId="3" applyNumberFormat="1" applyFill="1" applyBorder="1"/>
    <xf numFmtId="38" fontId="6" fillId="2" borderId="3" xfId="4" applyNumberFormat="1" applyFill="1" applyBorder="1"/>
    <xf numFmtId="0" fontId="6" fillId="0" borderId="3" xfId="4" applyBorder="1"/>
    <xf numFmtId="0" fontId="6" fillId="0" borderId="11" xfId="4" applyBorder="1"/>
    <xf numFmtId="0" fontId="6" fillId="0" borderId="2" xfId="4" applyBorder="1"/>
    <xf numFmtId="38" fontId="6" fillId="0" borderId="2" xfId="4" applyNumberFormat="1" applyBorder="1"/>
    <xf numFmtId="38" fontId="6" fillId="0" borderId="3" xfId="4" applyNumberFormat="1" applyBorder="1"/>
    <xf numFmtId="0" fontId="6" fillId="0" borderId="4" xfId="4" applyBorder="1"/>
    <xf numFmtId="0" fontId="6" fillId="0" borderId="8" xfId="4" applyBorder="1"/>
    <xf numFmtId="0" fontId="6" fillId="0" borderId="9" xfId="4" applyBorder="1"/>
    <xf numFmtId="38" fontId="6" fillId="0" borderId="11" xfId="4" applyNumberFormat="1" applyBorder="1"/>
    <xf numFmtId="38" fontId="6" fillId="0" borderId="4" xfId="4" applyNumberFormat="1" applyBorder="1"/>
    <xf numFmtId="38" fontId="6" fillId="2" borderId="4" xfId="4" applyNumberFormat="1" applyFill="1" applyBorder="1"/>
    <xf numFmtId="38" fontId="6" fillId="2" borderId="2" xfId="4" applyNumberFormat="1" applyFill="1" applyBorder="1"/>
    <xf numFmtId="0" fontId="6" fillId="2" borderId="8" xfId="4" applyFill="1" applyBorder="1"/>
    <xf numFmtId="0" fontId="6" fillId="2" borderId="9" xfId="4" applyFill="1" applyBorder="1"/>
    <xf numFmtId="0" fontId="6" fillId="2" borderId="5" xfId="4" applyFill="1" applyBorder="1"/>
    <xf numFmtId="38" fontId="6" fillId="2" borderId="9" xfId="1" applyNumberFormat="1" applyFill="1" applyBorder="1" applyAlignment="1">
      <alignment horizontal="right"/>
    </xf>
    <xf numFmtId="0" fontId="6" fillId="2" borderId="12" xfId="4" applyFill="1" applyBorder="1"/>
    <xf numFmtId="38" fontId="6" fillId="2" borderId="12" xfId="4" applyNumberFormat="1" applyFill="1" applyBorder="1"/>
    <xf numFmtId="0" fontId="5" fillId="2" borderId="1" xfId="4" applyFont="1" applyFill="1" applyBorder="1"/>
    <xf numFmtId="0" fontId="6" fillId="2" borderId="1" xfId="4" applyFill="1" applyBorder="1"/>
    <xf numFmtId="38" fontId="6" fillId="0" borderId="1" xfId="4" applyNumberFormat="1" applyBorder="1"/>
    <xf numFmtId="38" fontId="6" fillId="2" borderId="1" xfId="4" applyNumberFormat="1" applyFill="1" applyBorder="1"/>
    <xf numFmtId="0" fontId="6" fillId="2" borderId="7" xfId="4" applyFill="1" applyBorder="1"/>
    <xf numFmtId="38" fontId="6" fillId="0" borderId="13" xfId="4" applyNumberFormat="1" applyBorder="1"/>
    <xf numFmtId="38" fontId="6" fillId="2" borderId="13" xfId="4" applyNumberFormat="1" applyFill="1" applyBorder="1"/>
    <xf numFmtId="0" fontId="6" fillId="2" borderId="10" xfId="4" applyFill="1" applyBorder="1"/>
    <xf numFmtId="0" fontId="6" fillId="2" borderId="6" xfId="4" applyFill="1" applyBorder="1"/>
    <xf numFmtId="0" fontId="6" fillId="0" borderId="1" xfId="3" applyFill="1" applyBorder="1"/>
    <xf numFmtId="0" fontId="6" fillId="0" borderId="2" xfId="3" applyFill="1" applyBorder="1"/>
    <xf numFmtId="0" fontId="6" fillId="0" borderId="0" xfId="0" applyFont="1"/>
    <xf numFmtId="0" fontId="6" fillId="2" borderId="0" xfId="0" applyFont="1" applyFill="1"/>
    <xf numFmtId="0" fontId="6" fillId="2" borderId="0" xfId="3" applyFill="1" applyAlignment="1">
      <alignment vertical="top" wrapText="1"/>
    </xf>
    <xf numFmtId="0" fontId="6" fillId="0" borderId="0" xfId="3" applyAlignment="1">
      <alignment vertical="center" wrapText="1"/>
    </xf>
    <xf numFmtId="0" fontId="6" fillId="0" borderId="0" xfId="3" applyFill="1" applyAlignment="1">
      <alignment vertical="top" wrapText="1"/>
    </xf>
    <xf numFmtId="0" fontId="6" fillId="0" borderId="0" xfId="0" applyFont="1" applyAlignment="1">
      <alignment vertical="center"/>
    </xf>
    <xf numFmtId="0" fontId="6" fillId="2" borderId="0" xfId="0" applyFont="1" applyFill="1" applyAlignment="1">
      <alignment vertical="center"/>
    </xf>
    <xf numFmtId="0" fontId="6" fillId="0" borderId="0" xfId="3" applyFill="1" applyAlignment="1">
      <alignment wrapText="1"/>
    </xf>
    <xf numFmtId="0" fontId="6" fillId="0" borderId="0" xfId="3" applyFill="1"/>
    <xf numFmtId="0" fontId="6" fillId="0" borderId="0" xfId="0" applyFont="1" applyFill="1"/>
    <xf numFmtId="0" fontId="6" fillId="0" borderId="0" xfId="3" applyFill="1" applyAlignment="1">
      <alignment horizontal="left" vertical="top" wrapText="1"/>
    </xf>
    <xf numFmtId="0" fontId="7" fillId="2" borderId="0" xfId="3" applyFont="1" applyFill="1" applyAlignment="1">
      <alignment vertical="top" wrapText="1"/>
    </xf>
    <xf numFmtId="0" fontId="7" fillId="0" borderId="0" xfId="3" applyFont="1" applyFill="1" applyAlignment="1">
      <alignment horizontal="left" vertical="top" wrapText="1"/>
    </xf>
    <xf numFmtId="0" fontId="7" fillId="2" borderId="1" xfId="3" applyFont="1" applyFill="1" applyBorder="1" applyAlignment="1">
      <alignment vertical="top" wrapText="1"/>
    </xf>
    <xf numFmtId="0" fontId="7" fillId="0" borderId="0" xfId="3" applyFont="1" applyFill="1" applyAlignment="1">
      <alignment horizontal="left" wrapText="1"/>
    </xf>
    <xf numFmtId="0" fontId="6" fillId="0" borderId="0" xfId="3" applyFill="1" applyAlignment="1">
      <alignment horizontal="left" wrapText="1"/>
    </xf>
    <xf numFmtId="0" fontId="7" fillId="0" borderId="0" xfId="3" applyFont="1" applyFill="1" applyAlignment="1">
      <alignment horizontal="left" vertical="top" wrapText="1"/>
    </xf>
    <xf numFmtId="0" fontId="6" fillId="0" borderId="0" xfId="3" applyFill="1" applyAlignment="1">
      <alignment horizontal="left" vertical="top" wrapText="1"/>
    </xf>
    <xf numFmtId="38" fontId="6" fillId="0" borderId="3" xfId="3" applyNumberFormat="1" applyFill="1" applyBorder="1"/>
    <xf numFmtId="3" fontId="6" fillId="0" borderId="3" xfId="0" applyNumberFormat="1" applyFont="1" applyBorder="1"/>
    <xf numFmtId="3" fontId="0" fillId="0" borderId="0" xfId="0" applyNumberFormat="1"/>
    <xf numFmtId="3" fontId="0" fillId="0" borderId="3" xfId="0" applyNumberFormat="1" applyBorder="1"/>
    <xf numFmtId="38" fontId="6" fillId="0" borderId="3" xfId="1" applyNumberFormat="1" applyFill="1" applyBorder="1"/>
    <xf numFmtId="38" fontId="6" fillId="0" borderId="4" xfId="1" applyNumberFormat="1" applyFill="1" applyBorder="1"/>
    <xf numFmtId="0" fontId="6" fillId="0" borderId="1" xfId="1" applyFill="1" applyBorder="1"/>
    <xf numFmtId="0" fontId="6" fillId="0" borderId="2" xfId="1" applyFill="1" applyBorder="1"/>
    <xf numFmtId="38" fontId="6" fillId="0" borderId="4" xfId="3" applyNumberFormat="1" applyFill="1" applyBorder="1"/>
    <xf numFmtId="38" fontId="6" fillId="0" borderId="6" xfId="3" applyNumberFormat="1" applyFill="1" applyBorder="1"/>
    <xf numFmtId="3" fontId="0" fillId="0" borderId="3" xfId="0" applyNumberFormat="1" applyFill="1" applyBorder="1"/>
    <xf numFmtId="38" fontId="6" fillId="0" borderId="3" xfId="3" applyNumberFormat="1" applyFont="1" applyFill="1" applyBorder="1"/>
    <xf numFmtId="0" fontId="8" fillId="0" borderId="0" xfId="3" applyFont="1" applyFill="1"/>
    <xf numFmtId="0" fontId="6" fillId="0" borderId="1" xfId="3" applyFill="1" applyBorder="1" applyAlignment="1"/>
    <xf numFmtId="0" fontId="6" fillId="0" borderId="0" xfId="1" applyFill="1"/>
    <xf numFmtId="0" fontId="6" fillId="0" borderId="2" xfId="1" applyFill="1" applyBorder="1" applyAlignment="1">
      <alignment wrapText="1"/>
    </xf>
    <xf numFmtId="0" fontId="6" fillId="0" borderId="0" xfId="3" applyFill="1" applyAlignment="1">
      <alignment horizontal="right"/>
    </xf>
    <xf numFmtId="0" fontId="6" fillId="0" borderId="0" xfId="3" applyBorder="1" applyAlignment="1">
      <alignment horizontal="center"/>
    </xf>
    <xf numFmtId="38" fontId="6" fillId="2" borderId="0" xfId="3" applyNumberFormat="1" applyFill="1" applyBorder="1"/>
    <xf numFmtId="38" fontId="6" fillId="2" borderId="0" xfId="1" applyNumberFormat="1" applyFill="1" applyBorder="1"/>
    <xf numFmtId="43" fontId="6" fillId="0" borderId="0" xfId="13" applyFont="1" applyBorder="1"/>
    <xf numFmtId="165" fontId="9" fillId="0" borderId="0" xfId="14" applyNumberFormat="1" applyFont="1" applyFill="1" applyBorder="1" applyAlignment="1">
      <alignment horizontal="right" wrapText="1"/>
    </xf>
    <xf numFmtId="164" fontId="6" fillId="0" borderId="3" xfId="13" applyNumberFormat="1" applyFont="1" applyFill="1" applyBorder="1"/>
    <xf numFmtId="38" fontId="6" fillId="0" borderId="3" xfId="13" applyNumberFormat="1" applyFill="1" applyBorder="1"/>
    <xf numFmtId="38" fontId="6" fillId="0" borderId="9" xfId="3" applyNumberFormat="1" applyFill="1" applyBorder="1"/>
    <xf numFmtId="0" fontId="13" fillId="0" borderId="0" xfId="3" applyFont="1" applyFill="1"/>
    <xf numFmtId="164" fontId="16" fillId="0" borderId="3" xfId="13" applyNumberFormat="1" applyFont="1" applyFill="1" applyBorder="1"/>
    <xf numFmtId="38" fontId="6" fillId="0" borderId="13" xfId="3" applyNumberFormat="1" applyFill="1" applyBorder="1"/>
    <xf numFmtId="0" fontId="6" fillId="0" borderId="0" xfId="3" applyFill="1" applyAlignment="1">
      <alignment vertical="top"/>
    </xf>
    <xf numFmtId="0" fontId="7" fillId="0" borderId="0" xfId="7" applyFont="1" applyFill="1" applyAlignment="1">
      <alignment vertical="top"/>
    </xf>
    <xf numFmtId="0" fontId="6" fillId="0" borderId="11" xfId="1" applyFill="1" applyBorder="1"/>
    <xf numFmtId="0" fontId="6" fillId="0" borderId="4" xfId="1" applyFill="1" applyBorder="1"/>
    <xf numFmtId="0" fontId="6" fillId="0" borderId="6" xfId="1" applyFill="1" applyBorder="1" applyAlignment="1">
      <alignment horizontal="center"/>
    </xf>
    <xf numFmtId="0" fontId="6" fillId="0" borderId="11" xfId="3" applyFill="1" applyBorder="1"/>
    <xf numFmtId="0" fontId="6" fillId="0" borderId="4" xfId="3" applyFill="1" applyBorder="1"/>
    <xf numFmtId="0" fontId="6" fillId="0" borderId="3" xfId="3" applyFill="1" applyBorder="1" applyAlignment="1">
      <alignment horizontal="center"/>
    </xf>
    <xf numFmtId="0" fontId="6" fillId="0" borderId="3" xfId="1" applyFill="1" applyBorder="1" applyAlignment="1">
      <alignment horizontal="center"/>
    </xf>
    <xf numFmtId="164" fontId="0" fillId="0" borderId="0" xfId="12" applyNumberFormat="1" applyFont="1" applyFill="1"/>
    <xf numFmtId="0" fontId="6" fillId="0" borderId="2" xfId="3" applyFill="1" applyBorder="1" applyAlignment="1">
      <alignment wrapText="1"/>
    </xf>
    <xf numFmtId="3" fontId="6" fillId="0" borderId="0" xfId="3" applyNumberFormat="1" applyBorder="1" applyAlignment="1">
      <alignment horizontal="center"/>
    </xf>
    <xf numFmtId="38" fontId="6" fillId="0" borderId="0" xfId="3" applyNumberFormat="1" applyBorder="1"/>
    <xf numFmtId="3" fontId="6" fillId="0" borderId="0" xfId="3" applyNumberFormat="1" applyBorder="1"/>
    <xf numFmtId="0" fontId="15" fillId="0" borderId="0" xfId="3" applyFont="1" applyBorder="1"/>
    <xf numFmtId="0" fontId="8" fillId="0" borderId="0" xfId="3" applyFont="1" applyBorder="1"/>
    <xf numFmtId="0" fontId="6" fillId="0" borderId="0" xfId="1" applyFont="1" applyAlignment="1">
      <alignment vertical="top"/>
    </xf>
    <xf numFmtId="43" fontId="6" fillId="0" borderId="0" xfId="13" applyFont="1" applyFill="1"/>
    <xf numFmtId="43" fontId="6" fillId="0" borderId="0" xfId="13" applyFill="1"/>
    <xf numFmtId="38" fontId="6" fillId="0" borderId="0" xfId="1" applyNumberFormat="1" applyFill="1"/>
    <xf numFmtId="43" fontId="6" fillId="0" borderId="0" xfId="1" applyNumberFormat="1" applyFill="1"/>
    <xf numFmtId="0" fontId="6" fillId="0" borderId="0" xfId="1" applyFill="1" applyAlignment="1">
      <alignment horizontal="left" vertical="top" wrapText="1"/>
    </xf>
    <xf numFmtId="0" fontId="6" fillId="2" borderId="2" xfId="1" applyFont="1" applyFill="1" applyBorder="1" applyAlignment="1"/>
    <xf numFmtId="0" fontId="6" fillId="2" borderId="0" xfId="1" applyFont="1" applyFill="1" applyBorder="1" applyAlignment="1"/>
    <xf numFmtId="14" fontId="6" fillId="0" borderId="0" xfId="3" applyNumberFormat="1"/>
    <xf numFmtId="43" fontId="8" fillId="0" borderId="0" xfId="12" applyFont="1"/>
    <xf numFmtId="0" fontId="6" fillId="0" borderId="11" xfId="0" applyFont="1" applyBorder="1"/>
    <xf numFmtId="0" fontId="6" fillId="0" borderId="11" xfId="0" applyFont="1" applyFill="1" applyBorder="1"/>
    <xf numFmtId="164" fontId="6" fillId="0" borderId="3" xfId="12" applyNumberFormat="1" applyFont="1" applyBorder="1"/>
    <xf numFmtId="0" fontId="6" fillId="0" borderId="8" xfId="3" applyFill="1" applyBorder="1"/>
    <xf numFmtId="0" fontId="6" fillId="0" borderId="9" xfId="3" applyFill="1" applyBorder="1"/>
    <xf numFmtId="0" fontId="6" fillId="2" borderId="0" xfId="3" applyFont="1" applyFill="1"/>
    <xf numFmtId="0" fontId="8" fillId="4" borderId="0" xfId="4" applyFont="1" applyFill="1"/>
    <xf numFmtId="0" fontId="19" fillId="0" borderId="0" xfId="0" applyFont="1" applyFill="1" applyAlignment="1">
      <alignment vertical="center"/>
    </xf>
    <xf numFmtId="0" fontId="20" fillId="0" borderId="0" xfId="0" applyFont="1" applyFill="1" applyAlignment="1">
      <alignment vertical="center"/>
    </xf>
    <xf numFmtId="0" fontId="10" fillId="0" borderId="0" xfId="0" applyFont="1" applyFill="1" applyAlignment="1">
      <alignment vertical="center"/>
    </xf>
    <xf numFmtId="14" fontId="15" fillId="0" borderId="0" xfId="3" applyNumberFormat="1" applyFont="1" applyFill="1"/>
    <xf numFmtId="0" fontId="6" fillId="0" borderId="0" xfId="1" applyFill="1" applyBorder="1"/>
    <xf numFmtId="0" fontId="6" fillId="0" borderId="0" xfId="3" applyFill="1" applyBorder="1"/>
    <xf numFmtId="38" fontId="6" fillId="0" borderId="0" xfId="3" applyNumberFormat="1" applyFill="1" applyBorder="1"/>
    <xf numFmtId="38" fontId="8" fillId="0" borderId="0" xfId="3" applyNumberFormat="1" applyFont="1" applyFill="1" applyBorder="1"/>
    <xf numFmtId="0" fontId="6" fillId="0" borderId="0" xfId="1" applyFill="1" applyBorder="1" applyAlignment="1">
      <alignment horizontal="center"/>
    </xf>
    <xf numFmtId="41" fontId="6" fillId="0" borderId="0" xfId="1" applyNumberFormat="1" applyFill="1" applyBorder="1"/>
    <xf numFmtId="38" fontId="6" fillId="0" borderId="0" xfId="1" applyNumberFormat="1" applyFill="1" applyBorder="1"/>
    <xf numFmtId="0" fontId="6" fillId="2" borderId="0" xfId="1" applyFill="1" applyAlignment="1">
      <alignment horizontal="left" vertical="top" wrapText="1"/>
    </xf>
    <xf numFmtId="0" fontId="6" fillId="0" borderId="0" xfId="1" applyAlignment="1">
      <alignment horizontal="left" vertical="top" wrapText="1"/>
    </xf>
    <xf numFmtId="0" fontId="4" fillId="0" borderId="11" xfId="1" applyFont="1" applyBorder="1" applyAlignment="1">
      <alignment horizontal="center"/>
    </xf>
    <xf numFmtId="0" fontId="4" fillId="0" borderId="2" xfId="1" applyFont="1" applyBorder="1" applyAlignment="1">
      <alignment horizontal="center"/>
    </xf>
    <xf numFmtId="0" fontId="4" fillId="0" borderId="4" xfId="1" applyFont="1" applyBorder="1" applyAlignment="1">
      <alignment horizontal="center"/>
    </xf>
    <xf numFmtId="0" fontId="6" fillId="2" borderId="12" xfId="3" applyFill="1" applyBorder="1" applyAlignment="1">
      <alignment horizontal="left" wrapText="1"/>
    </xf>
    <xf numFmtId="0" fontId="7" fillId="0" borderId="0" xfId="3" applyFont="1" applyAlignment="1">
      <alignment horizontal="left" vertical="center" wrapText="1"/>
    </xf>
    <xf numFmtId="0" fontId="6" fillId="0" borderId="0" xfId="3" applyAlignment="1">
      <alignment horizontal="left" vertical="center" wrapText="1"/>
    </xf>
    <xf numFmtId="0" fontId="7" fillId="2" borderId="0" xfId="3" applyFont="1" applyFill="1" applyAlignment="1">
      <alignment horizontal="left" wrapText="1"/>
    </xf>
    <xf numFmtId="0" fontId="6" fillId="2" borderId="0" xfId="3" applyFill="1" applyAlignment="1">
      <alignment horizontal="left" wrapText="1"/>
    </xf>
    <xf numFmtId="0" fontId="6" fillId="0" borderId="12" xfId="1" applyBorder="1" applyAlignment="1">
      <alignment horizontal="left" wrapText="1"/>
    </xf>
    <xf numFmtId="0" fontId="15" fillId="0" borderId="0" xfId="1" applyFont="1" applyAlignment="1">
      <alignment horizontal="left" vertical="top" wrapText="1"/>
    </xf>
    <xf numFmtId="0" fontId="6" fillId="0" borderId="0" xfId="1" applyAlignment="1">
      <alignment horizontal="left" wrapText="1"/>
    </xf>
    <xf numFmtId="0" fontId="18" fillId="0" borderId="12" xfId="1" applyFont="1" applyBorder="1" applyAlignment="1">
      <alignment horizontal="left" vertical="top" wrapText="1"/>
    </xf>
    <xf numFmtId="0" fontId="7" fillId="0" borderId="0" xfId="3" applyFont="1" applyAlignment="1">
      <alignment horizontal="left" wrapText="1"/>
    </xf>
    <xf numFmtId="0" fontId="6" fillId="0" borderId="0" xfId="3" applyAlignment="1">
      <alignment horizontal="left" wrapText="1"/>
    </xf>
    <xf numFmtId="0" fontId="6" fillId="2" borderId="0" xfId="1" applyFill="1" applyAlignment="1">
      <alignment horizontal="left" wrapText="1"/>
    </xf>
    <xf numFmtId="0" fontId="6" fillId="0" borderId="0" xfId="1" applyFill="1" applyAlignment="1">
      <alignment horizontal="left" vertical="center" wrapText="1"/>
    </xf>
    <xf numFmtId="0" fontId="0" fillId="0" borderId="0" xfId="1" applyFont="1" applyFill="1" applyAlignment="1">
      <alignment horizontal="left" vertical="center" wrapText="1"/>
    </xf>
    <xf numFmtId="0" fontId="4" fillId="2" borderId="11" xfId="1" applyFont="1" applyFill="1" applyBorder="1" applyAlignment="1">
      <alignment horizontal="center"/>
    </xf>
    <xf numFmtId="0" fontId="4" fillId="2" borderId="2" xfId="1" applyFont="1" applyFill="1" applyBorder="1" applyAlignment="1">
      <alignment horizontal="center"/>
    </xf>
    <xf numFmtId="0" fontId="4" fillId="2" borderId="4" xfId="1" applyFont="1" applyFill="1" applyBorder="1" applyAlignment="1">
      <alignment horizontal="center"/>
    </xf>
    <xf numFmtId="0" fontId="6" fillId="2" borderId="12" xfId="1" applyFill="1" applyBorder="1" applyAlignment="1">
      <alignment horizontal="left" wrapText="1"/>
    </xf>
    <xf numFmtId="0" fontId="7" fillId="0" borderId="0" xfId="3" applyFont="1" applyFill="1" applyAlignment="1">
      <alignment horizontal="left" vertical="top" wrapText="1"/>
    </xf>
    <xf numFmtId="0" fontId="6" fillId="0" borderId="0" xfId="3" applyFill="1" applyAlignment="1">
      <alignment horizontal="left" vertical="top" wrapText="1"/>
    </xf>
    <xf numFmtId="0" fontId="6" fillId="2" borderId="0" xfId="3" applyFill="1" applyAlignment="1">
      <alignment horizontal="left" vertical="top" wrapText="1"/>
    </xf>
    <xf numFmtId="0" fontId="6" fillId="0" borderId="0" xfId="3" applyAlignment="1">
      <alignment horizontal="left" vertical="top" wrapText="1"/>
    </xf>
    <xf numFmtId="0" fontId="4" fillId="2" borderId="11" xfId="3" applyFont="1" applyFill="1" applyBorder="1" applyAlignment="1">
      <alignment horizontal="center"/>
    </xf>
    <xf numFmtId="0" fontId="4" fillId="2" borderId="2" xfId="3" applyFont="1" applyFill="1" applyBorder="1" applyAlignment="1">
      <alignment horizontal="center"/>
    </xf>
    <xf numFmtId="0" fontId="4" fillId="2" borderId="4" xfId="3" applyFont="1" applyFill="1" applyBorder="1" applyAlignment="1">
      <alignment horizontal="center"/>
    </xf>
    <xf numFmtId="0" fontId="4" fillId="0" borderId="11" xfId="3" applyFont="1" applyBorder="1" applyAlignment="1">
      <alignment horizontal="center"/>
    </xf>
    <xf numFmtId="0" fontId="4" fillId="0" borderId="2" xfId="3" applyFont="1" applyBorder="1" applyAlignment="1">
      <alignment horizontal="center"/>
    </xf>
    <xf numFmtId="0" fontId="4" fillId="0" borderId="4" xfId="3" applyFont="1" applyBorder="1" applyAlignment="1">
      <alignment horizontal="center"/>
    </xf>
    <xf numFmtId="0" fontId="6" fillId="0" borderId="7" xfId="3" applyBorder="1" applyAlignment="1">
      <alignment horizontal="center" wrapText="1"/>
    </xf>
    <xf numFmtId="0" fontId="6" fillId="0" borderId="5" xfId="3" applyBorder="1" applyAlignment="1">
      <alignment horizontal="center" wrapText="1"/>
    </xf>
    <xf numFmtId="0" fontId="6" fillId="0" borderId="8" xfId="3" applyBorder="1" applyAlignment="1">
      <alignment horizontal="center" wrapText="1"/>
    </xf>
    <xf numFmtId="0" fontId="6" fillId="0" borderId="9" xfId="3" applyBorder="1" applyAlignment="1">
      <alignment horizontal="center" wrapText="1"/>
    </xf>
    <xf numFmtId="0" fontId="6" fillId="0" borderId="0" xfId="3" applyFill="1" applyAlignment="1">
      <alignment horizontal="left" wrapText="1"/>
    </xf>
    <xf numFmtId="0" fontId="6" fillId="2" borderId="0" xfId="0" applyFont="1" applyFill="1" applyAlignment="1">
      <alignment horizontal="left" wrapText="1"/>
    </xf>
    <xf numFmtId="0" fontId="10" fillId="0" borderId="0" xfId="3" applyFont="1" applyAlignment="1">
      <alignment horizontal="left" vertical="top" wrapText="1"/>
    </xf>
    <xf numFmtId="0" fontId="10" fillId="0" borderId="0" xfId="1" applyFont="1" applyAlignment="1">
      <alignment horizontal="left" vertical="top" wrapText="1"/>
    </xf>
    <xf numFmtId="0" fontId="6" fillId="0" borderId="0" xfId="3" applyFont="1" applyAlignment="1">
      <alignment horizontal="left" wrapText="1"/>
    </xf>
    <xf numFmtId="0" fontId="6" fillId="2" borderId="0" xfId="3" applyFont="1" applyFill="1" applyAlignment="1">
      <alignment horizontal="left" vertical="top" wrapText="1"/>
    </xf>
    <xf numFmtId="0" fontId="6" fillId="0" borderId="0" xfId="3" applyFont="1" applyAlignment="1">
      <alignment horizontal="left" vertical="top" wrapText="1"/>
    </xf>
    <xf numFmtId="0" fontId="7" fillId="0" borderId="0" xfId="3" applyFont="1" applyFill="1" applyAlignment="1">
      <alignment horizontal="left" wrapText="1"/>
    </xf>
    <xf numFmtId="0" fontId="6" fillId="0" borderId="12" xfId="3" applyBorder="1" applyAlignment="1">
      <alignment horizontal="left" wrapText="1"/>
    </xf>
    <xf numFmtId="0" fontId="4" fillId="0" borderId="11" xfId="3" applyFont="1" applyFill="1" applyBorder="1" applyAlignment="1">
      <alignment horizontal="center"/>
    </xf>
    <xf numFmtId="0" fontId="4" fillId="0" borderId="2" xfId="3" applyFont="1" applyFill="1" applyBorder="1" applyAlignment="1">
      <alignment horizontal="center"/>
    </xf>
    <xf numFmtId="0" fontId="4" fillId="0" borderId="4" xfId="3" applyFont="1" applyFill="1" applyBorder="1" applyAlignment="1">
      <alignment horizontal="center"/>
    </xf>
    <xf numFmtId="0" fontId="6" fillId="0" borderId="2" xfId="3" applyBorder="1" applyAlignment="1">
      <alignment horizontal="left" wrapText="1"/>
    </xf>
    <xf numFmtId="0" fontId="6" fillId="3" borderId="0" xfId="3" applyFill="1" applyAlignment="1">
      <alignment horizontal="left" vertical="top" wrapText="1"/>
    </xf>
    <xf numFmtId="0" fontId="7" fillId="3" borderId="0" xfId="3" applyFont="1" applyFill="1" applyAlignment="1">
      <alignment horizontal="left" wrapText="1"/>
    </xf>
    <xf numFmtId="0" fontId="6" fillId="3" borderId="0" xfId="3" applyFill="1" applyAlignment="1">
      <alignment horizontal="left" wrapText="1"/>
    </xf>
    <xf numFmtId="0" fontId="7" fillId="0" borderId="0" xfId="3" applyFont="1" applyAlignment="1">
      <alignment horizontal="left" vertical="top" wrapText="1"/>
    </xf>
    <xf numFmtId="0" fontId="6" fillId="2" borderId="0" xfId="3" applyFill="1" applyAlignment="1">
      <alignment horizontal="left" vertical="center" wrapText="1"/>
    </xf>
    <xf numFmtId="0" fontId="7" fillId="2" borderId="0" xfId="3" applyFont="1" applyFill="1" applyAlignment="1">
      <alignment horizontal="left" vertical="top" wrapText="1"/>
    </xf>
    <xf numFmtId="0" fontId="6" fillId="2" borderId="0" xfId="3" applyFill="1" applyAlignment="1">
      <alignment vertical="top" wrapText="1"/>
    </xf>
    <xf numFmtId="0" fontId="6" fillId="0" borderId="0" xfId="3" applyAlignment="1">
      <alignment vertical="top" wrapText="1"/>
    </xf>
    <xf numFmtId="0" fontId="4" fillId="2" borderId="11" xfId="4" applyFont="1" applyFill="1" applyBorder="1" applyAlignment="1">
      <alignment horizontal="center"/>
    </xf>
    <xf numFmtId="0" fontId="4" fillId="2" borderId="2" xfId="4" applyFont="1" applyFill="1" applyBorder="1" applyAlignment="1">
      <alignment horizontal="center"/>
    </xf>
    <xf numFmtId="0" fontId="4" fillId="2" borderId="4" xfId="4" applyFont="1" applyFill="1" applyBorder="1" applyAlignment="1">
      <alignment horizontal="center"/>
    </xf>
    <xf numFmtId="0" fontId="6" fillId="2" borderId="1" xfId="1" applyFill="1" applyBorder="1" applyAlignment="1">
      <alignment horizontal="left" wrapText="1"/>
    </xf>
    <xf numFmtId="0" fontId="6" fillId="0" borderId="0" xfId="1" applyFont="1" applyAlignment="1">
      <alignment horizontal="left" wrapText="1"/>
    </xf>
    <xf numFmtId="0" fontId="6" fillId="2" borderId="0" xfId="1" applyFont="1" applyFill="1" applyAlignment="1">
      <alignment horizontal="left" wrapText="1"/>
    </xf>
    <xf numFmtId="0" fontId="6" fillId="2" borderId="2" xfId="1" applyFill="1" applyBorder="1" applyAlignment="1">
      <alignment horizontal="left" wrapText="1"/>
    </xf>
    <xf numFmtId="0" fontId="6" fillId="0" borderId="0" xfId="1" applyFont="1" applyFill="1" applyAlignment="1">
      <alignment horizontal="left" vertical="top" wrapText="1"/>
    </xf>
    <xf numFmtId="0" fontId="6" fillId="0" borderId="0" xfId="1" applyFill="1" applyAlignment="1">
      <alignment horizontal="left" vertical="top" wrapText="1"/>
    </xf>
  </cellXfs>
  <cellStyles count="17">
    <cellStyle name="Comma" xfId="12" builtinId="3"/>
    <cellStyle name="Comma 2" xfId="13" xr:uid="{7C879B90-0332-40B7-9BF4-D546C611A302}"/>
    <cellStyle name="Normal" xfId="0" builtinId="0"/>
    <cellStyle name="Normal 10" xfId="1" xr:uid="{AFC07047-8137-4BBC-9DD2-D72EAA36F681}"/>
    <cellStyle name="Normal 2" xfId="16" xr:uid="{45C53355-1226-4A26-895B-0AA2B4170D95}"/>
    <cellStyle name="Normal 2 2" xfId="3" xr:uid="{17F29C83-3EB8-4F04-ABDD-654B75C7F3F4}"/>
    <cellStyle name="Normal 4" xfId="15" xr:uid="{804BCD41-FFCB-43C7-A43E-AAF34311ACA6}"/>
    <cellStyle name="Normal 4 2" xfId="4" xr:uid="{9EAF7964-D2CB-47A8-9882-E38713ABABF2}"/>
    <cellStyle name="Normal 4 3" xfId="7" xr:uid="{4AEE2463-1327-4A87-B657-8BF70DDF6082}"/>
    <cellStyle name="Normal 4 3 3" xfId="9" xr:uid="{B9B16711-003E-4185-A53B-B4B8D4656861}"/>
    <cellStyle name="Normal 4 3 4" xfId="8" xr:uid="{0518FC88-765A-40F2-985C-D6FA502D44A5}"/>
    <cellStyle name="Normal 4 4" xfId="6" xr:uid="{AA2B07A8-8716-424D-9D88-481061ABD639}"/>
    <cellStyle name="Normal 4 4 3" xfId="10" xr:uid="{10AC3E93-861E-438C-97E1-079FC55F6D12}"/>
    <cellStyle name="Normal 4 4 8" xfId="11" xr:uid="{D8BBC013-D294-4CCC-AC23-B4AE4E3A3744}"/>
    <cellStyle name="Normal 5" xfId="14" xr:uid="{1FFEF51C-0D64-4823-AB03-9F5901D22069}"/>
    <cellStyle name="Normal_HTH100 _37-47-Report-on-Non-General-Fund-Information (11-8-13)" xfId="2" xr:uid="{0CDBBA68-B4AE-4EBF-9C02-1F84D577D8D8}"/>
    <cellStyle name="Percent 2" xfId="5" xr:uid="{F0FF277E-6F7A-471D-836C-C4E229AB5F4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styles" Target="styles.xml"/><Relationship Id="rId50" Type="http://schemas.openxmlformats.org/officeDocument/2006/relationships/customXml" Target="../customXml/item1.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sharedStrings" Target="sharedStrings.xml"/><Relationship Id="rId8" Type="http://schemas.openxmlformats.org/officeDocument/2006/relationships/worksheet" Target="worksheets/sheet8.xml"/><Relationship Id="rId51" Type="http://schemas.openxmlformats.org/officeDocument/2006/relationships/customXml" Target="../customXml/item2.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theme" Target="theme/theme1.xml"/><Relationship Id="rId20" Type="http://schemas.openxmlformats.org/officeDocument/2006/relationships/worksheet" Target="worksheets/sheet20.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C70A3D-3CAC-4E10-B16F-1C5B4E1159D7}">
  <sheetPr>
    <pageSetUpPr fitToPage="1"/>
  </sheetPr>
  <dimension ref="A1:R42"/>
  <sheetViews>
    <sheetView tabSelected="1" zoomScaleNormal="100" zoomScaleSheetLayoutView="100" workbookViewId="0">
      <selection activeCell="M10" sqref="M10"/>
    </sheetView>
  </sheetViews>
  <sheetFormatPr defaultColWidth="10.28515625" defaultRowHeight="12.75" x14ac:dyDescent="0.2"/>
  <cols>
    <col min="1" max="2" width="14.7109375" style="1" customWidth="1"/>
    <col min="3" max="8" width="14" style="1" customWidth="1"/>
    <col min="9" max="9" width="13.140625" style="1" customWidth="1"/>
    <col min="10" max="11" width="10.28515625" style="1"/>
    <col min="12" max="12" width="11.28515625" style="1" bestFit="1" customWidth="1"/>
    <col min="13" max="13" width="9.28515625" style="1" bestFit="1" customWidth="1"/>
    <col min="14" max="16384" width="10.28515625" style="1"/>
  </cols>
  <sheetData>
    <row r="1" spans="1:12" x14ac:dyDescent="0.2">
      <c r="A1" s="2"/>
      <c r="B1" s="2"/>
      <c r="C1" s="2"/>
      <c r="D1" s="2"/>
      <c r="E1" s="2"/>
      <c r="F1" s="2"/>
      <c r="G1" s="2"/>
      <c r="H1" s="2"/>
      <c r="I1" s="2"/>
    </row>
    <row r="2" spans="1:12" x14ac:dyDescent="0.2">
      <c r="A2" s="2" t="s">
        <v>13</v>
      </c>
      <c r="B2" s="3" t="s">
        <v>30</v>
      </c>
      <c r="C2" s="3"/>
      <c r="D2" s="3"/>
      <c r="E2" s="2"/>
      <c r="F2" s="2"/>
      <c r="G2" s="4" t="s">
        <v>14</v>
      </c>
      <c r="H2" s="3" t="s">
        <v>35</v>
      </c>
      <c r="I2" s="3"/>
    </row>
    <row r="3" spans="1:12" x14ac:dyDescent="0.2">
      <c r="A3" s="2" t="s">
        <v>20</v>
      </c>
      <c r="B3" s="3" t="s">
        <v>229</v>
      </c>
      <c r="C3" s="3"/>
      <c r="D3" s="3"/>
      <c r="E3" s="2"/>
      <c r="F3" s="2"/>
      <c r="G3" s="4" t="s">
        <v>15</v>
      </c>
      <c r="H3" s="5" t="s">
        <v>37</v>
      </c>
      <c r="I3" s="5"/>
    </row>
    <row r="4" spans="1:12" x14ac:dyDescent="0.2">
      <c r="A4" s="2" t="s">
        <v>16</v>
      </c>
      <c r="B4" s="3" t="s">
        <v>222</v>
      </c>
      <c r="C4" s="3"/>
      <c r="D4" s="3"/>
      <c r="E4" s="2"/>
      <c r="F4" s="2"/>
      <c r="G4" s="4" t="s">
        <v>18</v>
      </c>
      <c r="H4" s="3" t="s">
        <v>34</v>
      </c>
      <c r="I4" s="3"/>
    </row>
    <row r="5" spans="1:12" ht="17.25" customHeight="1" x14ac:dyDescent="0.2">
      <c r="A5" s="2" t="s">
        <v>17</v>
      </c>
      <c r="B5" s="290" t="s">
        <v>223</v>
      </c>
      <c r="C5" s="298"/>
      <c r="D5" s="187"/>
      <c r="E5" s="2"/>
      <c r="F5" s="2"/>
      <c r="G5" s="4" t="s">
        <v>19</v>
      </c>
      <c r="H5" s="5" t="s">
        <v>224</v>
      </c>
      <c r="I5" s="5"/>
    </row>
    <row r="6" spans="1:12" x14ac:dyDescent="0.2">
      <c r="A6" s="2"/>
      <c r="B6" s="128"/>
      <c r="C6" s="128"/>
      <c r="D6" s="128"/>
      <c r="E6" s="2"/>
      <c r="F6" s="2"/>
      <c r="G6" s="2"/>
      <c r="H6" s="2"/>
      <c r="I6" s="2"/>
    </row>
    <row r="7" spans="1:12" x14ac:dyDescent="0.2">
      <c r="A7" s="2"/>
      <c r="B7" s="2"/>
      <c r="C7" s="2"/>
      <c r="D7" s="2"/>
      <c r="E7" s="2"/>
      <c r="F7" s="2"/>
      <c r="G7" s="2"/>
      <c r="H7" s="2"/>
      <c r="I7" s="2"/>
    </row>
    <row r="8" spans="1:12" s="129" customFormat="1" ht="27.75" customHeight="1" x14ac:dyDescent="0.2">
      <c r="A8" s="355" t="s">
        <v>225</v>
      </c>
      <c r="B8" s="355"/>
      <c r="C8" s="355"/>
      <c r="D8" s="355"/>
      <c r="E8" s="355"/>
      <c r="F8" s="355"/>
      <c r="G8" s="355"/>
      <c r="H8" s="355"/>
      <c r="I8" s="355"/>
    </row>
    <row r="9" spans="1:12" s="129" customFormat="1" ht="21.75" customHeight="1" x14ac:dyDescent="0.2">
      <c r="A9" s="126" t="s">
        <v>41</v>
      </c>
      <c r="B9" s="126"/>
      <c r="C9" s="126"/>
      <c r="D9" s="126"/>
      <c r="E9" s="126"/>
      <c r="F9" s="126"/>
      <c r="G9" s="126"/>
      <c r="H9" s="126"/>
      <c r="I9" s="126"/>
    </row>
    <row r="10" spans="1:12" s="129" customFormat="1" ht="42" customHeight="1" x14ac:dyDescent="0.2">
      <c r="A10" s="356" t="s">
        <v>226</v>
      </c>
      <c r="B10" s="356"/>
      <c r="C10" s="356"/>
      <c r="D10" s="356"/>
      <c r="E10" s="356"/>
      <c r="F10" s="356"/>
      <c r="G10" s="356"/>
      <c r="H10" s="356"/>
      <c r="I10" s="356"/>
      <c r="K10" s="1"/>
    </row>
    <row r="11" spans="1:12" s="129" customFormat="1" ht="21.75" customHeight="1" x14ac:dyDescent="0.2">
      <c r="A11" s="361" t="s">
        <v>227</v>
      </c>
      <c r="B11" s="362"/>
      <c r="C11" s="362"/>
      <c r="D11" s="362"/>
      <c r="E11" s="362"/>
      <c r="F11" s="362"/>
      <c r="G11" s="362"/>
      <c r="H11" s="362"/>
      <c r="I11" s="362"/>
      <c r="L11" s="188"/>
    </row>
    <row r="12" spans="1:12" s="129" customFormat="1" ht="22.5" customHeight="1" x14ac:dyDescent="0.2">
      <c r="A12" s="270" t="s">
        <v>332</v>
      </c>
      <c r="B12" s="268"/>
      <c r="C12" s="268"/>
      <c r="D12" s="268" t="s">
        <v>334</v>
      </c>
      <c r="E12" s="268"/>
      <c r="F12" s="268"/>
      <c r="G12" s="268"/>
      <c r="H12" s="268"/>
      <c r="I12" s="268"/>
    </row>
    <row r="13" spans="1:12" s="129" customFormat="1" ht="12.75" customHeight="1" x14ac:dyDescent="0.2">
      <c r="A13" s="271" t="s">
        <v>333</v>
      </c>
      <c r="B13" s="268"/>
      <c r="C13" s="268"/>
      <c r="D13" s="268"/>
      <c r="E13" s="268"/>
      <c r="F13" s="268"/>
      <c r="G13" s="268"/>
      <c r="H13" s="268"/>
      <c r="I13" s="268"/>
    </row>
    <row r="15" spans="1:12" x14ac:dyDescent="0.2">
      <c r="A15" s="357" t="s">
        <v>12</v>
      </c>
      <c r="B15" s="358"/>
      <c r="C15" s="358"/>
      <c r="D15" s="358"/>
      <c r="E15" s="358"/>
      <c r="F15" s="358"/>
      <c r="G15" s="358"/>
      <c r="H15" s="358"/>
      <c r="I15" s="359"/>
    </row>
    <row r="16" spans="1:12" x14ac:dyDescent="0.2">
      <c r="A16" s="6"/>
      <c r="B16" s="7"/>
      <c r="C16" s="8" t="s">
        <v>26</v>
      </c>
      <c r="D16" s="8" t="s">
        <v>27</v>
      </c>
      <c r="E16" s="8" t="s">
        <v>28</v>
      </c>
      <c r="F16" s="8" t="s">
        <v>29</v>
      </c>
      <c r="G16" s="36" t="s">
        <v>100</v>
      </c>
      <c r="H16" s="36" t="s">
        <v>101</v>
      </c>
      <c r="I16" s="36" t="s">
        <v>102</v>
      </c>
    </row>
    <row r="17" spans="1:12" x14ac:dyDescent="0.2">
      <c r="A17" s="13"/>
      <c r="B17" s="16"/>
      <c r="C17" s="9" t="s">
        <v>10</v>
      </c>
      <c r="D17" s="131" t="s">
        <v>10</v>
      </c>
      <c r="E17" s="131" t="s">
        <v>10</v>
      </c>
      <c r="F17" s="131" t="s">
        <v>10</v>
      </c>
      <c r="G17" s="10" t="s">
        <v>10</v>
      </c>
      <c r="H17" s="189" t="s">
        <v>11</v>
      </c>
      <c r="I17" s="189" t="s">
        <v>11</v>
      </c>
    </row>
    <row r="18" spans="1:12" x14ac:dyDescent="0.2">
      <c r="A18" s="13" t="s">
        <v>0</v>
      </c>
      <c r="B18" s="16"/>
      <c r="C18" s="19">
        <v>1287300</v>
      </c>
      <c r="D18" s="19">
        <v>1361665</v>
      </c>
      <c r="E18" s="19">
        <v>1328250</v>
      </c>
      <c r="F18" s="19">
        <v>1394663</v>
      </c>
      <c r="G18" s="287">
        <v>1364351</v>
      </c>
      <c r="H18" s="287">
        <v>1307223</v>
      </c>
      <c r="I18" s="287">
        <v>1307223</v>
      </c>
    </row>
    <row r="19" spans="1:12" x14ac:dyDescent="0.2">
      <c r="A19" s="13" t="s">
        <v>1</v>
      </c>
      <c r="B19" s="16"/>
      <c r="C19" s="19">
        <v>50950.75</v>
      </c>
      <c r="D19" s="19">
        <f t="shared" ref="D19:E19" si="0">C30</f>
        <v>55824.320000000065</v>
      </c>
      <c r="E19" s="19">
        <f t="shared" si="0"/>
        <v>13542.760000000009</v>
      </c>
      <c r="F19" s="19">
        <f>E30</f>
        <v>70001.969999999972</v>
      </c>
      <c r="G19" s="19">
        <f t="shared" ref="G19:I19" si="1">F30</f>
        <v>69171.330000000075</v>
      </c>
      <c r="H19" s="19">
        <f t="shared" si="1"/>
        <v>451.90999999991618</v>
      </c>
      <c r="I19" s="19">
        <f t="shared" si="1"/>
        <v>451.90999999991618</v>
      </c>
      <c r="L19" s="156"/>
    </row>
    <row r="20" spans="1:12" x14ac:dyDescent="0.2">
      <c r="A20" s="13" t="s">
        <v>2</v>
      </c>
      <c r="B20" s="16"/>
      <c r="C20" s="19">
        <v>1554901.31</v>
      </c>
      <c r="D20" s="19">
        <v>1058325</v>
      </c>
      <c r="E20" s="19">
        <v>1720629.43</v>
      </c>
      <c r="F20" s="19">
        <v>1139402.57</v>
      </c>
      <c r="G20" s="19">
        <v>1249875.17</v>
      </c>
      <c r="H20" s="287">
        <v>1249875.17</v>
      </c>
      <c r="I20" s="287">
        <v>1249875.17</v>
      </c>
      <c r="L20" s="156"/>
    </row>
    <row r="21" spans="1:12" x14ac:dyDescent="0.2">
      <c r="A21" s="13" t="s">
        <v>3</v>
      </c>
      <c r="B21" s="16"/>
      <c r="C21" s="19">
        <v>1550027.74</v>
      </c>
      <c r="D21" s="19">
        <v>1100606.56</v>
      </c>
      <c r="E21" s="19">
        <v>1664170.22</v>
      </c>
      <c r="F21" s="19">
        <v>1140233.21</v>
      </c>
      <c r="G21" s="19">
        <v>1318594.5900000001</v>
      </c>
      <c r="H21" s="287">
        <v>1249875.17</v>
      </c>
      <c r="I21" s="287">
        <v>1249875.17</v>
      </c>
      <c r="L21" s="156"/>
    </row>
    <row r="22" spans="1:12" x14ac:dyDescent="0.2">
      <c r="A22" s="13"/>
      <c r="B22" s="16"/>
      <c r="C22" s="19"/>
      <c r="D22" s="19"/>
      <c r="E22" s="19"/>
      <c r="F22" s="19"/>
      <c r="G22" s="19"/>
      <c r="H22" s="19"/>
      <c r="I22" s="19"/>
      <c r="L22" s="156"/>
    </row>
    <row r="23" spans="1:12" x14ac:dyDescent="0.2">
      <c r="A23" s="13" t="s">
        <v>4</v>
      </c>
      <c r="B23" s="140"/>
      <c r="C23" s="14"/>
      <c r="D23" s="14"/>
      <c r="E23" s="15"/>
      <c r="F23" s="15"/>
      <c r="G23" s="15"/>
      <c r="H23" s="15"/>
      <c r="I23" s="15"/>
      <c r="L23" s="156"/>
    </row>
    <row r="24" spans="1:12" x14ac:dyDescent="0.2">
      <c r="A24" s="337" t="s">
        <v>25</v>
      </c>
      <c r="B24" s="140"/>
      <c r="C24" s="43"/>
      <c r="D24" s="43"/>
      <c r="E24" s="181"/>
      <c r="F24" s="181"/>
      <c r="G24" s="181"/>
      <c r="H24" s="181"/>
      <c r="I24" s="181"/>
      <c r="L24" s="156"/>
    </row>
    <row r="25" spans="1:12" x14ac:dyDescent="0.2">
      <c r="A25" s="17"/>
      <c r="B25" s="18"/>
      <c r="C25" s="19"/>
      <c r="D25" s="19"/>
      <c r="E25" s="19"/>
      <c r="F25" s="19"/>
      <c r="G25" s="19"/>
      <c r="H25" s="19"/>
      <c r="I25" s="19"/>
    </row>
    <row r="26" spans="1:12" x14ac:dyDescent="0.2">
      <c r="A26" s="17"/>
      <c r="B26" s="18"/>
      <c r="C26" s="19"/>
      <c r="D26" s="19"/>
      <c r="E26" s="19"/>
      <c r="F26" s="19"/>
      <c r="G26" s="19"/>
      <c r="H26" s="19"/>
      <c r="I26" s="19"/>
    </row>
    <row r="27" spans="1:12" x14ac:dyDescent="0.2">
      <c r="A27" s="17"/>
      <c r="B27" s="18"/>
      <c r="C27" s="19"/>
      <c r="D27" s="19"/>
      <c r="E27" s="19"/>
      <c r="F27" s="19"/>
      <c r="G27" s="19"/>
      <c r="H27" s="19"/>
      <c r="I27" s="19"/>
    </row>
    <row r="28" spans="1:12" x14ac:dyDescent="0.2">
      <c r="A28" s="13" t="s">
        <v>5</v>
      </c>
      <c r="B28" s="16"/>
      <c r="C28" s="19">
        <v>0</v>
      </c>
      <c r="D28" s="19">
        <f t="shared" ref="D28:F28" si="2">SUM(D25:D27)</f>
        <v>0</v>
      </c>
      <c r="E28" s="19">
        <f t="shared" si="2"/>
        <v>0</v>
      </c>
      <c r="F28" s="19">
        <f t="shared" si="2"/>
        <v>0</v>
      </c>
      <c r="G28" s="19">
        <f t="shared" ref="G28:I28" si="3">SUM(G25:G27)</f>
        <v>0</v>
      </c>
      <c r="H28" s="19">
        <f t="shared" si="3"/>
        <v>0</v>
      </c>
      <c r="I28" s="19">
        <f t="shared" si="3"/>
        <v>0</v>
      </c>
    </row>
    <row r="29" spans="1:12" x14ac:dyDescent="0.2">
      <c r="A29" s="13"/>
      <c r="B29" s="16"/>
      <c r="C29" s="19"/>
      <c r="D29" s="19"/>
      <c r="E29" s="19"/>
      <c r="F29" s="19"/>
      <c r="G29" s="19"/>
      <c r="H29" s="19"/>
      <c r="I29" s="19"/>
    </row>
    <row r="30" spans="1:12" x14ac:dyDescent="0.2">
      <c r="A30" s="13" t="s">
        <v>7</v>
      </c>
      <c r="B30" s="16"/>
      <c r="C30" s="15">
        <v>55824.320000000065</v>
      </c>
      <c r="D30" s="15">
        <f t="shared" ref="D30:I30" si="4">D19+D20-D21+D28</f>
        <v>13542.760000000009</v>
      </c>
      <c r="E30" s="15">
        <f t="shared" si="4"/>
        <v>70001.969999999972</v>
      </c>
      <c r="F30" s="15">
        <f t="shared" si="4"/>
        <v>69171.330000000075</v>
      </c>
      <c r="G30" s="15">
        <f t="shared" si="4"/>
        <v>451.90999999991618</v>
      </c>
      <c r="H30" s="15">
        <f t="shared" si="4"/>
        <v>451.90999999991618</v>
      </c>
      <c r="I30" s="15">
        <f t="shared" si="4"/>
        <v>451.90999999991618</v>
      </c>
    </row>
    <row r="31" spans="1:12" x14ac:dyDescent="0.2">
      <c r="A31" s="17"/>
      <c r="B31" s="18"/>
      <c r="C31" s="19"/>
      <c r="D31" s="19"/>
      <c r="E31" s="19"/>
      <c r="F31" s="19"/>
      <c r="G31" s="19"/>
      <c r="H31" s="19"/>
      <c r="I31" s="19"/>
    </row>
    <row r="32" spans="1:12" x14ac:dyDescent="0.2">
      <c r="A32" s="13" t="s">
        <v>21</v>
      </c>
      <c r="B32" s="16"/>
      <c r="C32" s="31">
        <v>1858031.33</v>
      </c>
      <c r="D32" s="31">
        <v>1869187.62</v>
      </c>
      <c r="E32" s="31">
        <v>1268340.72</v>
      </c>
      <c r="F32" s="31">
        <v>1265706.49</v>
      </c>
      <c r="G32" s="31">
        <v>908947.24</v>
      </c>
      <c r="H32" s="31">
        <v>908947.24</v>
      </c>
      <c r="I32" s="31">
        <v>908947.24</v>
      </c>
    </row>
    <row r="33" spans="1:18" x14ac:dyDescent="0.2">
      <c r="A33" s="17"/>
      <c r="B33" s="18"/>
      <c r="C33" s="19"/>
      <c r="D33" s="19"/>
      <c r="E33" s="19"/>
      <c r="F33" s="19"/>
      <c r="G33" s="19"/>
      <c r="H33" s="19"/>
      <c r="I33" s="19"/>
    </row>
    <row r="34" spans="1:18" x14ac:dyDescent="0.2">
      <c r="A34" s="6" t="s">
        <v>22</v>
      </c>
      <c r="B34" s="23"/>
      <c r="C34" s="38" t="s">
        <v>44</v>
      </c>
      <c r="D34" s="38" t="s">
        <v>44</v>
      </c>
      <c r="E34" s="38" t="s">
        <v>44</v>
      </c>
      <c r="F34" s="38" t="s">
        <v>44</v>
      </c>
      <c r="G34" s="38" t="s">
        <v>44</v>
      </c>
      <c r="H34" s="38" t="s">
        <v>44</v>
      </c>
      <c r="I34" s="38" t="s">
        <v>44</v>
      </c>
    </row>
    <row r="35" spans="1:18" ht="33" customHeight="1" x14ac:dyDescent="0.2">
      <c r="A35" s="360"/>
      <c r="B35" s="360"/>
      <c r="C35" s="360"/>
      <c r="D35" s="360"/>
      <c r="E35" s="360"/>
      <c r="F35" s="360"/>
      <c r="G35" s="360"/>
      <c r="H35" s="360"/>
      <c r="I35" s="360"/>
    </row>
    <row r="36" spans="1:18" x14ac:dyDescent="0.2">
      <c r="A36" s="27" t="s">
        <v>23</v>
      </c>
      <c r="B36" s="3"/>
      <c r="C36" s="28"/>
      <c r="D36" s="28"/>
      <c r="E36" s="29"/>
      <c r="F36" s="29"/>
      <c r="G36" s="29"/>
      <c r="H36" s="29"/>
      <c r="I36" s="29"/>
      <c r="R36" s="1" t="s">
        <v>228</v>
      </c>
    </row>
    <row r="37" spans="1:18" x14ac:dyDescent="0.2">
      <c r="A37" s="30" t="s">
        <v>45</v>
      </c>
      <c r="B37" s="21"/>
      <c r="C37" s="31"/>
      <c r="D37" s="31"/>
      <c r="E37" s="22"/>
      <c r="F37" s="22"/>
      <c r="G37" s="22"/>
      <c r="H37" s="22"/>
      <c r="I37" s="22"/>
    </row>
    <row r="38" spans="1:18" x14ac:dyDescent="0.2">
      <c r="A38" s="6"/>
      <c r="B38" s="7"/>
      <c r="C38" s="12"/>
      <c r="D38" s="12"/>
      <c r="E38" s="12"/>
      <c r="F38" s="12"/>
      <c r="G38" s="12"/>
      <c r="H38" s="12"/>
      <c r="I38" s="12"/>
    </row>
    <row r="39" spans="1:18" x14ac:dyDescent="0.2">
      <c r="A39" s="6" t="s">
        <v>6</v>
      </c>
      <c r="B39" s="7"/>
      <c r="C39" s="19"/>
      <c r="D39" s="19"/>
      <c r="E39" s="12"/>
      <c r="F39" s="12"/>
      <c r="G39" s="12"/>
      <c r="H39" s="12"/>
      <c r="I39" s="12"/>
    </row>
    <row r="40" spans="1:18" x14ac:dyDescent="0.2">
      <c r="A40" s="6"/>
      <c r="B40" s="7"/>
      <c r="C40" s="19"/>
      <c r="D40" s="19"/>
      <c r="E40" s="12"/>
      <c r="F40" s="12"/>
      <c r="G40" s="12"/>
      <c r="H40" s="12"/>
      <c r="I40" s="12"/>
    </row>
    <row r="41" spans="1:18" x14ac:dyDescent="0.2">
      <c r="A41" s="30" t="s">
        <v>8</v>
      </c>
      <c r="B41" s="23"/>
      <c r="C41" s="19"/>
      <c r="D41" s="19"/>
      <c r="E41" s="12"/>
      <c r="F41" s="12"/>
      <c r="G41" s="12"/>
      <c r="H41" s="12"/>
      <c r="I41" s="12"/>
    </row>
    <row r="42" spans="1:18" x14ac:dyDescent="0.2">
      <c r="A42" s="32" t="s">
        <v>9</v>
      </c>
      <c r="B42" s="33"/>
      <c r="C42" s="19"/>
      <c r="D42" s="19"/>
      <c r="E42" s="12"/>
      <c r="F42" s="12"/>
      <c r="G42" s="12"/>
      <c r="H42" s="12"/>
      <c r="I42" s="12"/>
    </row>
  </sheetData>
  <mergeCells count="5">
    <mergeCell ref="A8:I8"/>
    <mergeCell ref="A10:I10"/>
    <mergeCell ref="A15:I15"/>
    <mergeCell ref="A35:I35"/>
    <mergeCell ref="A11:I11"/>
  </mergeCells>
  <pageMargins left="0.7" right="0.7" top="0.75" bottom="0.75" header="0.3" footer="0.3"/>
  <pageSetup scale="82" orientation="landscape" r:id="rId1"/>
  <headerFooter>
    <oddHeader>&amp;CReport on Non-General Fund Information
for Submittal to the 2025 Legislature</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74069D-F900-4CF7-9922-0311548FED6C}">
  <sheetPr>
    <pageSetUpPr fitToPage="1"/>
  </sheetPr>
  <dimension ref="A1:O45"/>
  <sheetViews>
    <sheetView zoomScaleNormal="100" zoomScaleSheetLayoutView="100" workbookViewId="0">
      <selection activeCell="I2" sqref="I2"/>
    </sheetView>
  </sheetViews>
  <sheetFormatPr defaultColWidth="10.28515625" defaultRowHeight="12.75" x14ac:dyDescent="0.2"/>
  <cols>
    <col min="1" max="2" width="14.7109375" style="1" customWidth="1"/>
    <col min="3" max="8" width="14" style="1" customWidth="1"/>
    <col min="9" max="9" width="13.140625" style="1" customWidth="1"/>
    <col min="10" max="16384" width="10.28515625" style="1"/>
  </cols>
  <sheetData>
    <row r="1" spans="1:9" x14ac:dyDescent="0.2">
      <c r="A1" s="190" t="s">
        <v>232</v>
      </c>
      <c r="B1" s="165"/>
      <c r="C1" s="165"/>
      <c r="D1" s="165"/>
      <c r="E1" s="190"/>
      <c r="F1" s="165"/>
      <c r="G1" s="165"/>
      <c r="H1" s="165"/>
    </row>
    <row r="2" spans="1:9" x14ac:dyDescent="0.2">
      <c r="A2" s="1" t="s">
        <v>13</v>
      </c>
      <c r="B2" s="34" t="s">
        <v>30</v>
      </c>
      <c r="C2" s="34"/>
      <c r="D2" s="34"/>
      <c r="G2" s="35" t="s">
        <v>14</v>
      </c>
      <c r="H2" s="3" t="s">
        <v>35</v>
      </c>
      <c r="I2" s="34"/>
    </row>
    <row r="3" spans="1:9" x14ac:dyDescent="0.2">
      <c r="A3" s="1" t="s">
        <v>20</v>
      </c>
      <c r="B3" s="34" t="s">
        <v>176</v>
      </c>
      <c r="C3" s="34"/>
      <c r="D3" s="34"/>
      <c r="G3" s="35" t="s">
        <v>15</v>
      </c>
      <c r="H3" s="5" t="s">
        <v>37</v>
      </c>
      <c r="I3" s="140"/>
    </row>
    <row r="4" spans="1:9" x14ac:dyDescent="0.2">
      <c r="A4" s="1" t="s">
        <v>16</v>
      </c>
      <c r="B4" s="34" t="s">
        <v>233</v>
      </c>
      <c r="C4" s="34"/>
      <c r="D4" s="34"/>
      <c r="G4" s="35" t="s">
        <v>18</v>
      </c>
      <c r="H4" s="34" t="s">
        <v>34</v>
      </c>
      <c r="I4" s="34"/>
    </row>
    <row r="5" spans="1:9" x14ac:dyDescent="0.2">
      <c r="A5" s="1" t="s">
        <v>17</v>
      </c>
      <c r="B5" s="34" t="s">
        <v>234</v>
      </c>
      <c r="C5" s="140"/>
      <c r="D5" s="140"/>
      <c r="G5" s="35" t="s">
        <v>19</v>
      </c>
      <c r="H5" s="140" t="s">
        <v>235</v>
      </c>
      <c r="I5" s="140"/>
    </row>
    <row r="7" spans="1:9" ht="5.45" customHeight="1" x14ac:dyDescent="0.2"/>
    <row r="8" spans="1:9" ht="23.45" customHeight="1" x14ac:dyDescent="0.2">
      <c r="A8" s="129" t="s">
        <v>236</v>
      </c>
    </row>
    <row r="9" spans="1:9" ht="16.5" customHeight="1" x14ac:dyDescent="0.2">
      <c r="A9" s="126" t="s">
        <v>41</v>
      </c>
    </row>
    <row r="10" spans="1:9" ht="21" customHeight="1" x14ac:dyDescent="0.2">
      <c r="A10" s="1" t="s">
        <v>237</v>
      </c>
    </row>
    <row r="11" spans="1:9" ht="9" customHeight="1" x14ac:dyDescent="0.2"/>
    <row r="12" spans="1:9" ht="27.75" customHeight="1" x14ac:dyDescent="0.2">
      <c r="A12" s="363" t="s">
        <v>238</v>
      </c>
      <c r="B12" s="364"/>
      <c r="C12" s="364"/>
      <c r="D12" s="364"/>
      <c r="E12" s="364"/>
      <c r="F12" s="364"/>
      <c r="G12" s="364"/>
      <c r="H12" s="364"/>
      <c r="I12" s="364"/>
    </row>
    <row r="13" spans="1:9" ht="27.75" customHeight="1" x14ac:dyDescent="0.2">
      <c r="A13" s="265" t="s">
        <v>332</v>
      </c>
      <c r="B13" s="154"/>
      <c r="C13" s="154"/>
      <c r="D13" s="154" t="s">
        <v>334</v>
      </c>
      <c r="E13" s="154"/>
      <c r="F13" s="154"/>
      <c r="G13" s="154"/>
      <c r="H13" s="154"/>
      <c r="I13" s="154"/>
    </row>
    <row r="14" spans="1:9" ht="16.5" customHeight="1" x14ac:dyDescent="0.2">
      <c r="A14" s="266" t="s">
        <v>333</v>
      </c>
      <c r="B14" s="214"/>
      <c r="C14" s="214"/>
      <c r="D14" s="214"/>
      <c r="E14" s="214"/>
      <c r="F14" s="214"/>
      <c r="G14" s="214"/>
      <c r="H14" s="214"/>
      <c r="I14" s="214"/>
    </row>
    <row r="16" spans="1:9" x14ac:dyDescent="0.2">
      <c r="A16" s="357" t="s">
        <v>12</v>
      </c>
      <c r="B16" s="358"/>
      <c r="C16" s="358"/>
      <c r="D16" s="358"/>
      <c r="E16" s="358"/>
      <c r="F16" s="358"/>
      <c r="G16" s="358"/>
      <c r="H16" s="358"/>
      <c r="I16" s="359"/>
    </row>
    <row r="17" spans="1:15" x14ac:dyDescent="0.2">
      <c r="A17" s="6"/>
      <c r="B17" s="7"/>
      <c r="C17" s="8" t="s">
        <v>26</v>
      </c>
      <c r="D17" s="8" t="s">
        <v>27</v>
      </c>
      <c r="E17" s="8" t="s">
        <v>28</v>
      </c>
      <c r="F17" s="8" t="s">
        <v>29</v>
      </c>
      <c r="G17" s="130" t="s">
        <v>100</v>
      </c>
      <c r="H17" s="130" t="s">
        <v>101</v>
      </c>
      <c r="I17" s="130" t="s">
        <v>102</v>
      </c>
    </row>
    <row r="18" spans="1:15" x14ac:dyDescent="0.2">
      <c r="A18" s="13"/>
      <c r="B18" s="16"/>
      <c r="C18" s="9" t="s">
        <v>10</v>
      </c>
      <c r="D18" s="9" t="s">
        <v>10</v>
      </c>
      <c r="E18" s="9" t="s">
        <v>10</v>
      </c>
      <c r="F18" s="9" t="s">
        <v>10</v>
      </c>
      <c r="G18" s="10" t="s">
        <v>10</v>
      </c>
      <c r="H18" s="10" t="s">
        <v>11</v>
      </c>
      <c r="I18" s="10" t="s">
        <v>11</v>
      </c>
    </row>
    <row r="19" spans="1:15" x14ac:dyDescent="0.2">
      <c r="A19" s="13" t="s">
        <v>0</v>
      </c>
      <c r="B19" s="16"/>
      <c r="C19" s="193">
        <v>183732</v>
      </c>
      <c r="D19" s="193">
        <v>183732</v>
      </c>
      <c r="E19" s="193">
        <v>144015</v>
      </c>
      <c r="F19" s="193">
        <v>144015</v>
      </c>
      <c r="G19" s="193">
        <v>144015</v>
      </c>
      <c r="H19" s="193">
        <v>144015</v>
      </c>
      <c r="I19" s="193">
        <v>144015</v>
      </c>
    </row>
    <row r="20" spans="1:15" x14ac:dyDescent="0.2">
      <c r="A20" s="13" t="s">
        <v>1</v>
      </c>
      <c r="B20" s="16"/>
      <c r="C20" s="193">
        <v>-0.18000000000029104</v>
      </c>
      <c r="D20" s="193">
        <f t="shared" ref="D20:I20" si="0">C30</f>
        <v>-0.18000000000029104</v>
      </c>
      <c r="E20" s="193">
        <f t="shared" si="0"/>
        <v>-0.18000000000029104</v>
      </c>
      <c r="F20" s="193">
        <f t="shared" si="0"/>
        <v>-0.18000000000029104</v>
      </c>
      <c r="G20" s="193">
        <f t="shared" si="0"/>
        <v>-0.18000000000029104</v>
      </c>
      <c r="H20" s="193">
        <f t="shared" si="0"/>
        <v>-0.18000000000029104</v>
      </c>
      <c r="I20" s="193">
        <f t="shared" si="0"/>
        <v>-0.18000000000029104</v>
      </c>
      <c r="O20" s="194"/>
    </row>
    <row r="21" spans="1:15" x14ac:dyDescent="0.2">
      <c r="A21" s="13" t="s">
        <v>2</v>
      </c>
      <c r="B21" s="16"/>
      <c r="C21" s="193">
        <v>0</v>
      </c>
      <c r="D21" s="193">
        <v>0</v>
      </c>
      <c r="E21" s="193">
        <v>0</v>
      </c>
      <c r="F21" s="193">
        <v>0</v>
      </c>
      <c r="G21" s="193">
        <v>0</v>
      </c>
      <c r="H21" s="193">
        <v>0</v>
      </c>
      <c r="I21" s="193">
        <v>0</v>
      </c>
      <c r="O21" s="194"/>
    </row>
    <row r="22" spans="1:15" x14ac:dyDescent="0.2">
      <c r="A22" s="13" t="s">
        <v>3</v>
      </c>
      <c r="B22" s="16"/>
      <c r="C22" s="195">
        <v>0</v>
      </c>
      <c r="D22" s="195">
        <v>0</v>
      </c>
      <c r="E22" s="195">
        <v>0</v>
      </c>
      <c r="F22" s="195">
        <v>0</v>
      </c>
      <c r="G22" s="195">
        <v>0</v>
      </c>
      <c r="H22" s="195">
        <v>0</v>
      </c>
      <c r="I22" s="195">
        <v>0</v>
      </c>
      <c r="O22" s="194"/>
    </row>
    <row r="23" spans="1:15" x14ac:dyDescent="0.2">
      <c r="A23" s="13"/>
      <c r="B23" s="16"/>
      <c r="C23" s="193"/>
      <c r="D23" s="193"/>
      <c r="E23" s="193"/>
      <c r="F23" s="193"/>
      <c r="G23" s="193"/>
      <c r="H23" s="193"/>
      <c r="I23" s="193"/>
      <c r="O23" s="194"/>
    </row>
    <row r="24" spans="1:15" x14ac:dyDescent="0.2">
      <c r="A24" s="13" t="s">
        <v>4</v>
      </c>
      <c r="B24" s="140"/>
      <c r="C24" s="196"/>
      <c r="D24" s="196"/>
      <c r="E24" s="195"/>
      <c r="F24" s="195"/>
      <c r="G24" s="195"/>
      <c r="H24" s="195"/>
      <c r="I24" s="195"/>
      <c r="O24" s="194"/>
    </row>
    <row r="25" spans="1:15" x14ac:dyDescent="0.2">
      <c r="A25" s="337" t="s">
        <v>25</v>
      </c>
      <c r="B25" s="140"/>
      <c r="C25" s="197"/>
      <c r="D25" s="197"/>
      <c r="E25" s="198"/>
      <c r="F25" s="198"/>
      <c r="G25" s="198"/>
      <c r="H25" s="198"/>
      <c r="I25" s="198"/>
    </row>
    <row r="26" spans="1:15" x14ac:dyDescent="0.2">
      <c r="A26" s="17" t="s">
        <v>239</v>
      </c>
      <c r="B26" s="18"/>
      <c r="C26" s="193">
        <v>0</v>
      </c>
      <c r="D26" s="193">
        <v>0</v>
      </c>
      <c r="E26" s="193">
        <v>0</v>
      </c>
      <c r="F26" s="193">
        <v>0</v>
      </c>
      <c r="G26" s="193">
        <v>0</v>
      </c>
      <c r="H26" s="193">
        <v>0</v>
      </c>
      <c r="I26" s="193">
        <v>0</v>
      </c>
    </row>
    <row r="27" spans="1:15" x14ac:dyDescent="0.2">
      <c r="A27" s="17"/>
      <c r="B27" s="18"/>
      <c r="C27" s="193"/>
      <c r="D27" s="193"/>
      <c r="E27" s="193"/>
      <c r="F27" s="193"/>
      <c r="G27" s="193"/>
      <c r="H27" s="193"/>
      <c r="I27" s="193"/>
    </row>
    <row r="28" spans="1:15" x14ac:dyDescent="0.2">
      <c r="A28" s="13" t="s">
        <v>5</v>
      </c>
      <c r="B28" s="16"/>
      <c r="C28" s="193">
        <v>0</v>
      </c>
      <c r="D28" s="193">
        <f t="shared" ref="D28:F28" si="1">SUM(D26:D27)</f>
        <v>0</v>
      </c>
      <c r="E28" s="193">
        <f t="shared" si="1"/>
        <v>0</v>
      </c>
      <c r="F28" s="193">
        <f t="shared" si="1"/>
        <v>0</v>
      </c>
      <c r="G28" s="193">
        <f t="shared" ref="G28:I28" si="2">SUM(G26:G27)</f>
        <v>0</v>
      </c>
      <c r="H28" s="193">
        <f t="shared" si="2"/>
        <v>0</v>
      </c>
      <c r="I28" s="193">
        <f t="shared" si="2"/>
        <v>0</v>
      </c>
    </row>
    <row r="29" spans="1:15" x14ac:dyDescent="0.2">
      <c r="A29" s="13"/>
      <c r="B29" s="16"/>
      <c r="C29" s="193"/>
      <c r="D29" s="193"/>
      <c r="E29" s="193"/>
      <c r="F29" s="193"/>
      <c r="G29" s="193"/>
      <c r="H29" s="193"/>
      <c r="I29" s="193"/>
    </row>
    <row r="30" spans="1:15" x14ac:dyDescent="0.2">
      <c r="A30" s="13" t="s">
        <v>7</v>
      </c>
      <c r="B30" s="16"/>
      <c r="C30" s="195">
        <v>-0.18000000000029104</v>
      </c>
      <c r="D30" s="195">
        <f t="shared" ref="D30:I30" si="3">+D20+D21-D22+D28</f>
        <v>-0.18000000000029104</v>
      </c>
      <c r="E30" s="195">
        <f t="shared" si="3"/>
        <v>-0.18000000000029104</v>
      </c>
      <c r="F30" s="195">
        <f t="shared" si="3"/>
        <v>-0.18000000000029104</v>
      </c>
      <c r="G30" s="195">
        <f t="shared" si="3"/>
        <v>-0.18000000000029104</v>
      </c>
      <c r="H30" s="195">
        <f t="shared" si="3"/>
        <v>-0.18000000000029104</v>
      </c>
      <c r="I30" s="195">
        <f t="shared" si="3"/>
        <v>-0.18000000000029104</v>
      </c>
    </row>
    <row r="31" spans="1:15" x14ac:dyDescent="0.2">
      <c r="A31" s="17"/>
      <c r="B31" s="18"/>
      <c r="C31" s="193"/>
      <c r="D31" s="193"/>
      <c r="E31" s="193"/>
      <c r="F31" s="193"/>
      <c r="G31" s="193"/>
      <c r="H31" s="193"/>
      <c r="I31" s="193"/>
    </row>
    <row r="32" spans="1:15" x14ac:dyDescent="0.2">
      <c r="A32" s="13" t="s">
        <v>21</v>
      </c>
      <c r="B32" s="16"/>
      <c r="C32" s="19">
        <v>0</v>
      </c>
      <c r="D32" s="19">
        <v>0</v>
      </c>
      <c r="E32" s="19">
        <v>0</v>
      </c>
      <c r="F32" s="19">
        <v>0</v>
      </c>
      <c r="G32" s="19">
        <v>0</v>
      </c>
      <c r="H32" s="19">
        <v>0</v>
      </c>
      <c r="I32" s="19">
        <v>0</v>
      </c>
    </row>
    <row r="33" spans="1:9" x14ac:dyDescent="0.2">
      <c r="A33" s="17"/>
      <c r="B33" s="18"/>
      <c r="C33" s="19"/>
      <c r="D33" s="19"/>
      <c r="E33" s="19"/>
      <c r="F33" s="19"/>
      <c r="G33" s="19"/>
      <c r="H33" s="19"/>
      <c r="I33" s="19"/>
    </row>
    <row r="34" spans="1:9" x14ac:dyDescent="0.2">
      <c r="A34" s="13" t="s">
        <v>22</v>
      </c>
      <c r="B34" s="37"/>
      <c r="C34" s="38" t="s">
        <v>44</v>
      </c>
      <c r="D34" s="38" t="s">
        <v>44</v>
      </c>
      <c r="E34" s="38" t="s">
        <v>44</v>
      </c>
      <c r="F34" s="38" t="s">
        <v>44</v>
      </c>
      <c r="G34" s="38" t="s">
        <v>44</v>
      </c>
      <c r="H34" s="38" t="s">
        <v>44</v>
      </c>
      <c r="I34" s="38" t="s">
        <v>44</v>
      </c>
    </row>
    <row r="35" spans="1:9" ht="25.5" customHeight="1" x14ac:dyDescent="0.2">
      <c r="A35" s="365"/>
      <c r="B35" s="365"/>
      <c r="C35" s="365"/>
      <c r="D35" s="365"/>
      <c r="E35" s="365"/>
      <c r="F35" s="365"/>
      <c r="G35" s="365"/>
      <c r="H35" s="365"/>
      <c r="I35" s="365"/>
    </row>
    <row r="36" spans="1:9" x14ac:dyDescent="0.2">
      <c r="A36" s="39" t="s">
        <v>23</v>
      </c>
      <c r="B36" s="34"/>
      <c r="C36" s="28"/>
      <c r="D36" s="28"/>
      <c r="E36" s="28"/>
      <c r="F36" s="28"/>
      <c r="G36" s="28"/>
      <c r="H36" s="28"/>
      <c r="I36" s="28"/>
    </row>
    <row r="37" spans="1:9" x14ac:dyDescent="0.2">
      <c r="A37" s="40" t="s">
        <v>45</v>
      </c>
      <c r="B37" s="18"/>
      <c r="C37" s="31"/>
      <c r="D37" s="31"/>
      <c r="E37" s="31"/>
      <c r="F37" s="31"/>
      <c r="G37" s="31"/>
      <c r="H37" s="31"/>
      <c r="I37" s="31"/>
    </row>
    <row r="38" spans="1:9" x14ac:dyDescent="0.2">
      <c r="A38" s="13"/>
      <c r="B38" s="16"/>
      <c r="C38" s="19"/>
      <c r="D38" s="19"/>
      <c r="E38" s="19"/>
      <c r="F38" s="19"/>
      <c r="G38" s="19"/>
      <c r="H38" s="19"/>
      <c r="I38" s="19"/>
    </row>
    <row r="39" spans="1:9" x14ac:dyDescent="0.2">
      <c r="A39" s="13" t="s">
        <v>6</v>
      </c>
      <c r="B39" s="16"/>
      <c r="C39" s="19"/>
      <c r="D39" s="19"/>
      <c r="E39" s="19"/>
      <c r="F39" s="19"/>
      <c r="G39" s="19"/>
      <c r="H39" s="19"/>
      <c r="I39" s="19"/>
    </row>
    <row r="40" spans="1:9" x14ac:dyDescent="0.2">
      <c r="A40" s="13"/>
      <c r="B40" s="16"/>
      <c r="C40" s="19"/>
      <c r="D40" s="19"/>
      <c r="E40" s="19"/>
      <c r="F40" s="19"/>
      <c r="G40" s="19"/>
      <c r="H40" s="19"/>
      <c r="I40" s="19"/>
    </row>
    <row r="41" spans="1:9" x14ac:dyDescent="0.2">
      <c r="A41" s="40" t="s">
        <v>8</v>
      </c>
      <c r="B41" s="37"/>
      <c r="C41" s="19"/>
      <c r="D41" s="19"/>
      <c r="E41" s="19"/>
      <c r="F41" s="19"/>
      <c r="G41" s="19"/>
      <c r="H41" s="19"/>
      <c r="I41" s="19"/>
    </row>
    <row r="42" spans="1:9" x14ac:dyDescent="0.2">
      <c r="A42" s="41" t="s">
        <v>9</v>
      </c>
      <c r="B42" s="42"/>
      <c r="C42" s="19"/>
      <c r="D42" s="19"/>
      <c r="E42" s="19"/>
      <c r="F42" s="19"/>
      <c r="G42" s="19"/>
      <c r="H42" s="19"/>
      <c r="I42" s="19"/>
    </row>
    <row r="44" spans="1:9" x14ac:dyDescent="0.2">
      <c r="A44" s="199" t="s">
        <v>240</v>
      </c>
    </row>
    <row r="45" spans="1:9" ht="31.5" customHeight="1" x14ac:dyDescent="0.2">
      <c r="A45" s="366" t="s">
        <v>241</v>
      </c>
      <c r="B45" s="366"/>
      <c r="C45" s="366"/>
      <c r="D45" s="366"/>
      <c r="E45" s="366"/>
      <c r="F45" s="366"/>
      <c r="G45" s="366"/>
      <c r="H45" s="366"/>
      <c r="I45" s="366"/>
    </row>
  </sheetData>
  <mergeCells count="4">
    <mergeCell ref="A12:I12"/>
    <mergeCell ref="A16:I16"/>
    <mergeCell ref="A35:I35"/>
    <mergeCell ref="A45:I45"/>
  </mergeCells>
  <pageMargins left="0.7" right="0.7" top="0.75" bottom="0.75" header="0.3" footer="0.3"/>
  <pageSetup scale="80" orientation="landscape" r:id="rId1"/>
  <headerFooter>
    <oddHeader>&amp;CReport on Non-General Fund Information
for Submittal to the 2025 Legislature</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29CF6F-99A5-47AF-BB50-4B7D229B9FDA}">
  <sheetPr>
    <pageSetUpPr fitToPage="1"/>
  </sheetPr>
  <dimension ref="A1:K43"/>
  <sheetViews>
    <sheetView zoomScaleNormal="100" zoomScaleSheetLayoutView="100" workbookViewId="0">
      <selection activeCell="A24" sqref="A24"/>
    </sheetView>
  </sheetViews>
  <sheetFormatPr defaultColWidth="10.28515625" defaultRowHeight="12.75" x14ac:dyDescent="0.2"/>
  <cols>
    <col min="1" max="2" width="14.7109375" style="1" customWidth="1"/>
    <col min="3" max="8" width="14" style="1" customWidth="1"/>
    <col min="9" max="9" width="13.140625" style="1" customWidth="1"/>
    <col min="10" max="16384" width="10.28515625" style="1"/>
  </cols>
  <sheetData>
    <row r="1" spans="1:9" x14ac:dyDescent="0.2">
      <c r="A1" s="190" t="s">
        <v>242</v>
      </c>
      <c r="B1" s="165"/>
      <c r="C1" s="165"/>
      <c r="D1" s="190"/>
      <c r="E1" s="165"/>
      <c r="F1" s="165"/>
      <c r="G1" s="165"/>
      <c r="H1" s="165"/>
    </row>
    <row r="2" spans="1:9" x14ac:dyDescent="0.2">
      <c r="A2" s="1" t="s">
        <v>13</v>
      </c>
      <c r="B2" s="34" t="s">
        <v>30</v>
      </c>
      <c r="C2" s="34"/>
      <c r="D2" s="34"/>
      <c r="G2" s="35" t="s">
        <v>14</v>
      </c>
      <c r="H2" s="3" t="s">
        <v>35</v>
      </c>
      <c r="I2" s="34"/>
    </row>
    <row r="3" spans="1:9" x14ac:dyDescent="0.2">
      <c r="A3" s="1" t="s">
        <v>20</v>
      </c>
      <c r="B3" s="34" t="s">
        <v>36</v>
      </c>
      <c r="C3" s="34"/>
      <c r="D3" s="34"/>
      <c r="G3" s="35" t="s">
        <v>15</v>
      </c>
      <c r="H3" s="5" t="s">
        <v>37</v>
      </c>
      <c r="I3" s="140"/>
    </row>
    <row r="4" spans="1:9" x14ac:dyDescent="0.2">
      <c r="A4" s="1" t="s">
        <v>16</v>
      </c>
      <c r="B4" s="34" t="s">
        <v>243</v>
      </c>
      <c r="C4" s="34"/>
      <c r="D4" s="34"/>
      <c r="G4" s="35" t="s">
        <v>18</v>
      </c>
      <c r="H4" s="34" t="s">
        <v>34</v>
      </c>
      <c r="I4" s="34"/>
    </row>
    <row r="5" spans="1:9" x14ac:dyDescent="0.2">
      <c r="A5" s="1" t="s">
        <v>17</v>
      </c>
      <c r="B5" s="34" t="s">
        <v>244</v>
      </c>
      <c r="C5" s="140"/>
      <c r="D5" s="140"/>
      <c r="G5" s="35" t="s">
        <v>19</v>
      </c>
      <c r="H5" s="140" t="s">
        <v>245</v>
      </c>
      <c r="I5" s="140"/>
    </row>
    <row r="8" spans="1:9" ht="43.5" customHeight="1" x14ac:dyDescent="0.2">
      <c r="A8" s="367" t="s">
        <v>246</v>
      </c>
      <c r="B8" s="367"/>
      <c r="C8" s="367"/>
      <c r="D8" s="367"/>
      <c r="E8" s="367"/>
      <c r="F8" s="367"/>
      <c r="G8" s="367"/>
      <c r="H8" s="367"/>
      <c r="I8" s="367"/>
    </row>
    <row r="9" spans="1:9" ht="21" customHeight="1" x14ac:dyDescent="0.2">
      <c r="A9" s="2" t="s">
        <v>41</v>
      </c>
    </row>
    <row r="10" spans="1:9" ht="22.5" customHeight="1" x14ac:dyDescent="0.2">
      <c r="A10" s="1" t="s">
        <v>247</v>
      </c>
    </row>
    <row r="11" spans="1:9" ht="20.25" customHeight="1" x14ac:dyDescent="0.2">
      <c r="A11" s="369" t="s">
        <v>248</v>
      </c>
      <c r="B11" s="370"/>
      <c r="C11" s="370"/>
      <c r="D11" s="370"/>
      <c r="E11" s="370"/>
      <c r="F11" s="370"/>
      <c r="G11" s="370"/>
      <c r="H11" s="370"/>
      <c r="I11" s="370"/>
    </row>
    <row r="12" spans="1:9" ht="20.25" customHeight="1" x14ac:dyDescent="0.2">
      <c r="A12" s="265" t="s">
        <v>332</v>
      </c>
      <c r="B12" s="146"/>
      <c r="C12" s="146"/>
      <c r="D12" s="146" t="s">
        <v>334</v>
      </c>
      <c r="E12" s="146"/>
      <c r="F12" s="146"/>
      <c r="G12" s="146"/>
      <c r="H12" s="146"/>
      <c r="I12" s="146"/>
    </row>
    <row r="13" spans="1:9" ht="15.75" customHeight="1" x14ac:dyDescent="0.2">
      <c r="A13" s="266" t="s">
        <v>333</v>
      </c>
      <c r="B13" s="107"/>
      <c r="C13" s="107"/>
      <c r="D13" s="107"/>
      <c r="E13" s="107"/>
      <c r="F13" s="107"/>
      <c r="G13" s="107"/>
      <c r="H13" s="107"/>
      <c r="I13" s="107"/>
    </row>
    <row r="15" spans="1:9" x14ac:dyDescent="0.2">
      <c r="A15" s="357" t="s">
        <v>12</v>
      </c>
      <c r="B15" s="358"/>
      <c r="C15" s="358"/>
      <c r="D15" s="358"/>
      <c r="E15" s="358"/>
      <c r="F15" s="358"/>
      <c r="G15" s="358"/>
      <c r="H15" s="358"/>
      <c r="I15" s="359"/>
    </row>
    <row r="16" spans="1:9" x14ac:dyDescent="0.2">
      <c r="A16" s="6"/>
      <c r="B16" s="7"/>
      <c r="C16" s="8" t="s">
        <v>26</v>
      </c>
      <c r="D16" s="8" t="s">
        <v>27</v>
      </c>
      <c r="E16" s="8" t="s">
        <v>28</v>
      </c>
      <c r="F16" s="8" t="s">
        <v>29</v>
      </c>
      <c r="G16" s="189" t="s">
        <v>100</v>
      </c>
      <c r="H16" s="200" t="s">
        <v>101</v>
      </c>
      <c r="I16" s="200" t="s">
        <v>102</v>
      </c>
    </row>
    <row r="17" spans="1:9" x14ac:dyDescent="0.2">
      <c r="A17" s="13"/>
      <c r="B17" s="16"/>
      <c r="C17" s="9" t="s">
        <v>10</v>
      </c>
      <c r="D17" s="9" t="s">
        <v>10</v>
      </c>
      <c r="E17" s="9" t="s">
        <v>10</v>
      </c>
      <c r="F17" s="9" t="s">
        <v>10</v>
      </c>
      <c r="G17" s="10" t="s">
        <v>10</v>
      </c>
      <c r="H17" s="10" t="s">
        <v>11</v>
      </c>
      <c r="I17" s="10" t="s">
        <v>11</v>
      </c>
    </row>
    <row r="18" spans="1:9" x14ac:dyDescent="0.2">
      <c r="A18" s="13" t="s">
        <v>0</v>
      </c>
      <c r="B18" s="16"/>
      <c r="C18" s="19">
        <v>158000</v>
      </c>
      <c r="D18" s="19">
        <v>158000</v>
      </c>
      <c r="E18" s="19">
        <v>158000</v>
      </c>
      <c r="F18" s="19">
        <v>158000</v>
      </c>
      <c r="G18" s="19">
        <v>158000</v>
      </c>
      <c r="H18" s="19">
        <v>158000</v>
      </c>
      <c r="I18" s="19">
        <v>158000</v>
      </c>
    </row>
    <row r="19" spans="1:9" x14ac:dyDescent="0.2">
      <c r="A19" s="13" t="s">
        <v>1</v>
      </c>
      <c r="B19" s="16"/>
      <c r="C19" s="19">
        <v>0.11000000000058208</v>
      </c>
      <c r="D19" s="19">
        <f t="shared" ref="D19:I19" si="0">C30</f>
        <v>0.11000000000058208</v>
      </c>
      <c r="E19" s="19">
        <f t="shared" si="0"/>
        <v>0.11000000000058208</v>
      </c>
      <c r="F19" s="19">
        <f t="shared" si="0"/>
        <v>0.11000000000058208</v>
      </c>
      <c r="G19" s="19">
        <f t="shared" si="0"/>
        <v>0.11000000000058208</v>
      </c>
      <c r="H19" s="19">
        <f t="shared" si="0"/>
        <v>0.11000000000058208</v>
      </c>
      <c r="I19" s="19">
        <f t="shared" si="0"/>
        <v>0.11000000000058208</v>
      </c>
    </row>
    <row r="20" spans="1:9" x14ac:dyDescent="0.2">
      <c r="A20" s="13" t="s">
        <v>2</v>
      </c>
      <c r="B20" s="16"/>
      <c r="C20" s="19">
        <v>0</v>
      </c>
      <c r="D20" s="19">
        <v>0</v>
      </c>
      <c r="E20" s="19">
        <v>0</v>
      </c>
      <c r="F20" s="19">
        <v>0</v>
      </c>
      <c r="G20" s="19">
        <v>0</v>
      </c>
      <c r="H20" s="19">
        <v>0</v>
      </c>
      <c r="I20" s="19">
        <v>0</v>
      </c>
    </row>
    <row r="21" spans="1:9" x14ac:dyDescent="0.2">
      <c r="A21" s="13" t="s">
        <v>3</v>
      </c>
      <c r="B21" s="16"/>
      <c r="C21" s="19">
        <v>0</v>
      </c>
      <c r="D21" s="19">
        <v>0</v>
      </c>
      <c r="E21" s="19">
        <v>0</v>
      </c>
      <c r="F21" s="19">
        <v>0</v>
      </c>
      <c r="G21" s="19">
        <v>0</v>
      </c>
      <c r="H21" s="19">
        <v>0</v>
      </c>
      <c r="I21" s="19">
        <v>0</v>
      </c>
    </row>
    <row r="22" spans="1:9" x14ac:dyDescent="0.2">
      <c r="A22" s="13"/>
      <c r="B22" s="16"/>
      <c r="C22" s="19"/>
      <c r="D22" s="19"/>
      <c r="E22" s="19"/>
      <c r="F22" s="19"/>
      <c r="G22" s="19"/>
      <c r="H22" s="19"/>
      <c r="I22" s="19"/>
    </row>
    <row r="23" spans="1:9" x14ac:dyDescent="0.2">
      <c r="A23" s="13" t="s">
        <v>4</v>
      </c>
      <c r="B23" s="140"/>
      <c r="C23" s="28"/>
      <c r="D23" s="28"/>
      <c r="E23" s="15"/>
      <c r="F23" s="15"/>
      <c r="G23" s="28"/>
      <c r="H23" s="15"/>
      <c r="I23" s="15"/>
    </row>
    <row r="24" spans="1:9" x14ac:dyDescent="0.2">
      <c r="A24" s="337" t="s">
        <v>25</v>
      </c>
      <c r="B24" s="140"/>
      <c r="C24" s="43"/>
      <c r="D24" s="43"/>
      <c r="E24" s="181"/>
      <c r="F24" s="181"/>
      <c r="G24" s="43"/>
      <c r="H24" s="181"/>
      <c r="I24" s="181"/>
    </row>
    <row r="25" spans="1:9" x14ac:dyDescent="0.2">
      <c r="A25" s="17"/>
      <c r="B25" s="18"/>
      <c r="C25" s="19"/>
      <c r="D25" s="19"/>
      <c r="E25" s="19"/>
      <c r="F25" s="19"/>
      <c r="G25" s="19"/>
      <c r="H25" s="19"/>
      <c r="I25" s="19"/>
    </row>
    <row r="26" spans="1:9" x14ac:dyDescent="0.2">
      <c r="A26" s="17"/>
      <c r="B26" s="18"/>
      <c r="C26" s="19"/>
      <c r="D26" s="19"/>
      <c r="E26" s="19"/>
      <c r="F26" s="19"/>
      <c r="G26" s="19"/>
      <c r="H26" s="19"/>
      <c r="I26" s="19"/>
    </row>
    <row r="27" spans="1:9" x14ac:dyDescent="0.2">
      <c r="A27" s="17"/>
      <c r="B27" s="18"/>
      <c r="C27" s="19"/>
      <c r="D27" s="19"/>
      <c r="E27" s="19"/>
      <c r="F27" s="19"/>
      <c r="G27" s="19"/>
      <c r="H27" s="19"/>
      <c r="I27" s="19"/>
    </row>
    <row r="28" spans="1:9" x14ac:dyDescent="0.2">
      <c r="A28" s="13" t="s">
        <v>5</v>
      </c>
      <c r="B28" s="16"/>
      <c r="C28" s="19"/>
      <c r="D28" s="19"/>
      <c r="E28" s="19"/>
      <c r="F28" s="19"/>
      <c r="G28" s="19"/>
      <c r="H28" s="19"/>
      <c r="I28" s="19"/>
    </row>
    <row r="29" spans="1:9" x14ac:dyDescent="0.2">
      <c r="A29" s="13"/>
      <c r="B29" s="16"/>
      <c r="C29" s="19"/>
      <c r="D29" s="19"/>
      <c r="E29" s="19"/>
      <c r="F29" s="19"/>
      <c r="G29" s="19"/>
      <c r="H29" s="19"/>
      <c r="I29" s="19"/>
    </row>
    <row r="30" spans="1:9" x14ac:dyDescent="0.2">
      <c r="A30" s="13" t="s">
        <v>7</v>
      </c>
      <c r="B30" s="16"/>
      <c r="C30" s="15">
        <v>0.11000000000058208</v>
      </c>
      <c r="D30" s="15">
        <f t="shared" ref="D30:I30" si="1">+D19+D20-D21+D28</f>
        <v>0.11000000000058208</v>
      </c>
      <c r="E30" s="15">
        <f t="shared" si="1"/>
        <v>0.11000000000058208</v>
      </c>
      <c r="F30" s="15">
        <f t="shared" si="1"/>
        <v>0.11000000000058208</v>
      </c>
      <c r="G30" s="15">
        <f t="shared" si="1"/>
        <v>0.11000000000058208</v>
      </c>
      <c r="H30" s="15">
        <f t="shared" si="1"/>
        <v>0.11000000000058208</v>
      </c>
      <c r="I30" s="15">
        <f t="shared" si="1"/>
        <v>0.11000000000058208</v>
      </c>
    </row>
    <row r="31" spans="1:9" x14ac:dyDescent="0.2">
      <c r="A31" s="17"/>
      <c r="B31" s="18"/>
      <c r="C31" s="19"/>
      <c r="D31" s="19"/>
      <c r="E31" s="19"/>
      <c r="F31" s="19"/>
      <c r="G31" s="19"/>
      <c r="H31" s="19"/>
      <c r="I31" s="19"/>
    </row>
    <row r="32" spans="1:9" x14ac:dyDescent="0.2">
      <c r="A32" s="13" t="s">
        <v>21</v>
      </c>
      <c r="B32" s="16"/>
      <c r="C32" s="31">
        <v>0</v>
      </c>
      <c r="D32" s="31">
        <v>0</v>
      </c>
      <c r="E32" s="31">
        <v>0</v>
      </c>
      <c r="F32" s="31">
        <v>0</v>
      </c>
      <c r="G32" s="31">
        <v>0</v>
      </c>
      <c r="H32" s="31">
        <v>0</v>
      </c>
      <c r="I32" s="31">
        <v>0</v>
      </c>
    </row>
    <row r="33" spans="1:11" x14ac:dyDescent="0.2">
      <c r="A33" s="17"/>
      <c r="B33" s="18"/>
      <c r="C33" s="19"/>
      <c r="D33" s="19"/>
      <c r="E33" s="19"/>
      <c r="F33" s="19"/>
      <c r="G33" s="19"/>
      <c r="H33" s="19"/>
      <c r="I33" s="19"/>
    </row>
    <row r="34" spans="1:11" x14ac:dyDescent="0.2">
      <c r="A34" s="13" t="s">
        <v>22</v>
      </c>
      <c r="B34" s="37"/>
      <c r="C34" s="38" t="s">
        <v>44</v>
      </c>
      <c r="D34" s="38" t="s">
        <v>44</v>
      </c>
      <c r="E34" s="38" t="s">
        <v>44</v>
      </c>
      <c r="F34" s="38" t="s">
        <v>44</v>
      </c>
      <c r="G34" s="38" t="s">
        <v>44</v>
      </c>
      <c r="H34" s="38" t="s">
        <v>44</v>
      </c>
      <c r="I34" s="38" t="s">
        <v>44</v>
      </c>
    </row>
    <row r="35" spans="1:11" ht="24.75" customHeight="1" x14ac:dyDescent="0.2">
      <c r="A35" s="365"/>
      <c r="B35" s="365"/>
      <c r="C35" s="365"/>
      <c r="D35" s="365"/>
      <c r="E35" s="365"/>
      <c r="F35" s="365"/>
      <c r="G35" s="365"/>
      <c r="H35" s="365"/>
      <c r="I35" s="365"/>
    </row>
    <row r="36" spans="1:11" x14ac:dyDescent="0.2">
      <c r="A36" s="39" t="s">
        <v>23</v>
      </c>
      <c r="B36" s="34"/>
      <c r="C36" s="28"/>
      <c r="D36" s="28"/>
      <c r="E36" s="28"/>
      <c r="F36" s="28"/>
      <c r="G36" s="28"/>
      <c r="H36" s="28"/>
      <c r="I36" s="28"/>
    </row>
    <row r="37" spans="1:11" x14ac:dyDescent="0.2">
      <c r="A37" s="40" t="s">
        <v>45</v>
      </c>
      <c r="B37" s="18"/>
      <c r="C37" s="31"/>
      <c r="D37" s="31"/>
      <c r="E37" s="31"/>
      <c r="F37" s="31"/>
      <c r="G37" s="31"/>
      <c r="H37" s="31"/>
      <c r="I37" s="31"/>
    </row>
    <row r="38" spans="1:11" x14ac:dyDescent="0.2">
      <c r="A38" s="13"/>
      <c r="B38" s="16"/>
      <c r="C38" s="19"/>
      <c r="D38" s="19"/>
      <c r="E38" s="19"/>
      <c r="F38" s="19"/>
      <c r="G38" s="19"/>
      <c r="H38" s="19"/>
      <c r="I38" s="19"/>
    </row>
    <row r="39" spans="1:11" x14ac:dyDescent="0.2">
      <c r="A39" s="13" t="s">
        <v>6</v>
      </c>
      <c r="B39" s="16"/>
      <c r="C39" s="19"/>
      <c r="D39" s="19"/>
      <c r="E39" s="19"/>
      <c r="F39" s="19"/>
      <c r="G39" s="19"/>
      <c r="H39" s="19"/>
      <c r="I39" s="19"/>
    </row>
    <row r="40" spans="1:11" x14ac:dyDescent="0.2">
      <c r="A40" s="13"/>
      <c r="B40" s="16"/>
      <c r="C40" s="19"/>
      <c r="D40" s="19"/>
      <c r="E40" s="19"/>
      <c r="F40" s="19"/>
      <c r="G40" s="19"/>
      <c r="H40" s="19"/>
      <c r="I40" s="19"/>
    </row>
    <row r="41" spans="1:11" x14ac:dyDescent="0.2">
      <c r="A41" s="40" t="s">
        <v>8</v>
      </c>
      <c r="B41" s="37"/>
      <c r="C41" s="19"/>
      <c r="D41" s="19"/>
      <c r="E41" s="19"/>
      <c r="F41" s="19"/>
      <c r="G41" s="19"/>
      <c r="H41" s="19"/>
      <c r="I41" s="19"/>
    </row>
    <row r="42" spans="1:11" x14ac:dyDescent="0.2">
      <c r="A42" s="41" t="s">
        <v>9</v>
      </c>
      <c r="B42" s="42"/>
      <c r="C42" s="19"/>
      <c r="D42" s="19"/>
      <c r="E42" s="19"/>
      <c r="F42" s="19"/>
      <c r="G42" s="19"/>
      <c r="H42" s="19"/>
      <c r="I42" s="19"/>
    </row>
    <row r="43" spans="1:11" ht="25.5" customHeight="1" x14ac:dyDescent="0.2">
      <c r="A43" s="368" t="s">
        <v>249</v>
      </c>
      <c r="B43" s="368"/>
      <c r="C43" s="368"/>
      <c r="D43" s="368"/>
      <c r="E43" s="368"/>
      <c r="F43" s="368"/>
      <c r="G43" s="368"/>
      <c r="H43" s="368"/>
      <c r="I43" s="368"/>
      <c r="J43" s="201"/>
      <c r="K43" s="201"/>
    </row>
  </sheetData>
  <mergeCells count="5">
    <mergeCell ref="A8:I8"/>
    <mergeCell ref="A15:I15"/>
    <mergeCell ref="A35:I35"/>
    <mergeCell ref="A43:I43"/>
    <mergeCell ref="A11:I11"/>
  </mergeCells>
  <pageMargins left="0.7" right="0.7" top="0.75" bottom="0.75" header="0.3" footer="0.3"/>
  <pageSetup scale="81" orientation="landscape" r:id="rId1"/>
  <headerFooter>
    <oddHeader>&amp;CReport on Non-General Fund Information
for Submittal to the 2025 Legislature</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05FB00-6B60-4DB6-8BF1-29DC6FF2A9CD}">
  <sheetPr>
    <pageSetUpPr fitToPage="1"/>
  </sheetPr>
  <dimension ref="A1:K46"/>
  <sheetViews>
    <sheetView zoomScaleNormal="100" zoomScaleSheetLayoutView="100" workbookViewId="0">
      <selection activeCell="K21" sqref="K21"/>
    </sheetView>
  </sheetViews>
  <sheetFormatPr defaultColWidth="10.28515625" defaultRowHeight="12.75" x14ac:dyDescent="0.2"/>
  <cols>
    <col min="1" max="2" width="14.7109375" style="1" customWidth="1"/>
    <col min="3" max="8" width="14" style="1" customWidth="1"/>
    <col min="9" max="9" width="13.140625" style="1" customWidth="1"/>
    <col min="10" max="12" width="10.28515625" style="1"/>
    <col min="13" max="13" width="9.28515625" style="1" bestFit="1" customWidth="1"/>
    <col min="14" max="16384" width="10.28515625" style="1"/>
  </cols>
  <sheetData>
    <row r="1" spans="1:9" x14ac:dyDescent="0.2">
      <c r="A1" s="2"/>
      <c r="B1" s="2"/>
      <c r="C1" s="2"/>
      <c r="D1" s="2"/>
      <c r="E1" s="2"/>
      <c r="F1" s="2"/>
      <c r="G1" s="2"/>
      <c r="H1" s="2"/>
      <c r="I1" s="2"/>
    </row>
    <row r="2" spans="1:9" x14ac:dyDescent="0.2">
      <c r="A2" s="2" t="s">
        <v>13</v>
      </c>
      <c r="B2" s="3" t="s">
        <v>30</v>
      </c>
      <c r="C2" s="3"/>
      <c r="D2" s="3"/>
      <c r="E2" s="2"/>
      <c r="F2" s="2"/>
      <c r="G2" s="4" t="s">
        <v>14</v>
      </c>
      <c r="H2" s="3" t="s">
        <v>35</v>
      </c>
      <c r="I2" s="3"/>
    </row>
    <row r="3" spans="1:9" x14ac:dyDescent="0.2">
      <c r="A3" s="2" t="s">
        <v>20</v>
      </c>
      <c r="B3" s="3" t="s">
        <v>46</v>
      </c>
      <c r="C3" s="3"/>
      <c r="D3" s="3"/>
      <c r="E3" s="2"/>
      <c r="F3" s="2"/>
      <c r="G3" s="4" t="s">
        <v>15</v>
      </c>
      <c r="H3" s="5" t="s">
        <v>37</v>
      </c>
      <c r="I3" s="5"/>
    </row>
    <row r="4" spans="1:9" x14ac:dyDescent="0.2">
      <c r="A4" s="2" t="s">
        <v>16</v>
      </c>
      <c r="B4" s="3" t="s">
        <v>274</v>
      </c>
      <c r="C4" s="3"/>
      <c r="D4" s="3"/>
      <c r="E4" s="2"/>
      <c r="F4" s="2"/>
      <c r="G4" s="4" t="s">
        <v>18</v>
      </c>
      <c r="H4" s="3" t="s">
        <v>34</v>
      </c>
      <c r="I4" s="3"/>
    </row>
    <row r="5" spans="1:9" x14ac:dyDescent="0.2">
      <c r="A5" s="2" t="s">
        <v>17</v>
      </c>
      <c r="B5" s="289" t="s">
        <v>275</v>
      </c>
      <c r="C5" s="290"/>
      <c r="D5" s="5"/>
      <c r="E5" s="2"/>
      <c r="F5" s="2"/>
      <c r="G5" s="4" t="s">
        <v>19</v>
      </c>
      <c r="H5" s="5" t="s">
        <v>276</v>
      </c>
      <c r="I5" s="5"/>
    </row>
    <row r="6" spans="1:9" x14ac:dyDescent="0.2">
      <c r="A6" s="2"/>
      <c r="B6" s="2"/>
      <c r="C6" s="2"/>
      <c r="D6" s="2"/>
      <c r="E6" s="2"/>
      <c r="F6" s="2"/>
      <c r="G6" s="2"/>
      <c r="H6" s="2"/>
      <c r="I6" s="2"/>
    </row>
    <row r="7" spans="1:9" ht="3" customHeight="1" x14ac:dyDescent="0.2">
      <c r="A7" s="2"/>
      <c r="B7" s="2"/>
      <c r="C7" s="2"/>
      <c r="D7" s="2"/>
      <c r="E7" s="2"/>
      <c r="F7" s="2"/>
      <c r="G7" s="2"/>
      <c r="H7" s="2"/>
      <c r="I7" s="2"/>
    </row>
    <row r="8" spans="1:9" ht="32.25" customHeight="1" x14ac:dyDescent="0.2">
      <c r="A8" s="371" t="s">
        <v>277</v>
      </c>
      <c r="B8" s="371"/>
      <c r="C8" s="371"/>
      <c r="D8" s="371"/>
      <c r="E8" s="371"/>
      <c r="F8" s="371"/>
      <c r="G8" s="371"/>
      <c r="H8" s="371"/>
      <c r="I8" s="371"/>
    </row>
    <row r="9" spans="1:9" ht="5.45" customHeight="1" x14ac:dyDescent="0.2">
      <c r="A9" s="2"/>
      <c r="B9" s="2"/>
      <c r="C9" s="2"/>
      <c r="D9" s="2"/>
      <c r="E9" s="2"/>
      <c r="F9" s="2"/>
      <c r="G9" s="2"/>
      <c r="H9" s="2"/>
      <c r="I9" s="2"/>
    </row>
    <row r="10" spans="1:9" x14ac:dyDescent="0.2">
      <c r="A10" s="2" t="s">
        <v>41</v>
      </c>
      <c r="B10" s="2"/>
      <c r="C10" s="2"/>
      <c r="D10" s="2"/>
      <c r="E10" s="2"/>
      <c r="F10" s="2"/>
      <c r="G10" s="2"/>
      <c r="H10" s="2"/>
      <c r="I10" s="2"/>
    </row>
    <row r="11" spans="1:9" ht="5.45" customHeight="1" x14ac:dyDescent="0.2">
      <c r="A11" s="2"/>
      <c r="B11" s="2"/>
      <c r="C11" s="2"/>
      <c r="D11" s="2"/>
      <c r="E11" s="2"/>
      <c r="F11" s="2"/>
      <c r="G11" s="2"/>
      <c r="H11" s="2"/>
      <c r="I11" s="2"/>
    </row>
    <row r="12" spans="1:9" ht="41.45" customHeight="1" x14ac:dyDescent="0.2">
      <c r="A12" s="372" t="s">
        <v>278</v>
      </c>
      <c r="B12" s="373"/>
      <c r="C12" s="373"/>
      <c r="D12" s="373"/>
      <c r="E12" s="373"/>
      <c r="F12" s="373"/>
      <c r="G12" s="373"/>
      <c r="H12" s="373"/>
      <c r="I12" s="373"/>
    </row>
    <row r="13" spans="1:9" ht="7.5" customHeight="1" x14ac:dyDescent="0.2">
      <c r="A13" s="2"/>
      <c r="B13" s="2"/>
      <c r="C13" s="2"/>
      <c r="D13" s="2"/>
      <c r="E13" s="2"/>
      <c r="F13" s="2"/>
      <c r="G13" s="2"/>
      <c r="H13" s="2"/>
      <c r="I13" s="2"/>
    </row>
    <row r="14" spans="1:9" x14ac:dyDescent="0.2">
      <c r="A14" s="355" t="s">
        <v>279</v>
      </c>
      <c r="B14" s="355"/>
      <c r="C14" s="355"/>
      <c r="D14" s="355"/>
      <c r="E14" s="355"/>
      <c r="F14" s="355"/>
      <c r="G14" s="355"/>
      <c r="H14" s="355"/>
      <c r="I14" s="355"/>
    </row>
    <row r="15" spans="1:9" x14ac:dyDescent="0.2">
      <c r="A15" s="355"/>
      <c r="B15" s="355"/>
      <c r="C15" s="355"/>
      <c r="D15" s="355"/>
      <c r="E15" s="355"/>
      <c r="F15" s="355"/>
      <c r="G15" s="355"/>
      <c r="H15" s="355"/>
      <c r="I15" s="355"/>
    </row>
    <row r="16" spans="1:9" x14ac:dyDescent="0.2">
      <c r="A16" s="147"/>
      <c r="B16" s="147"/>
      <c r="C16" s="147"/>
      <c r="D16" s="147"/>
      <c r="E16" s="147"/>
      <c r="F16" s="147"/>
      <c r="G16" s="147"/>
      <c r="H16" s="147"/>
      <c r="I16" s="147"/>
    </row>
    <row r="17" spans="1:11" x14ac:dyDescent="0.2">
      <c r="A17" s="265" t="s">
        <v>332</v>
      </c>
      <c r="B17" s="147"/>
      <c r="C17" s="147"/>
      <c r="D17" s="147" t="s">
        <v>334</v>
      </c>
      <c r="E17" s="147"/>
      <c r="F17" s="147"/>
      <c r="G17" s="147"/>
      <c r="H17" s="147"/>
      <c r="I17" s="147"/>
    </row>
    <row r="18" spans="1:11" ht="15.75" customHeight="1" x14ac:dyDescent="0.2">
      <c r="A18" s="266" t="s">
        <v>333</v>
      </c>
      <c r="B18" s="214"/>
      <c r="C18" s="214"/>
      <c r="D18" s="214"/>
      <c r="E18" s="214"/>
      <c r="F18" s="214"/>
      <c r="G18" s="214"/>
      <c r="H18" s="214"/>
      <c r="I18" s="214"/>
    </row>
    <row r="19" spans="1:11" x14ac:dyDescent="0.2">
      <c r="A19" s="2"/>
      <c r="B19" s="2"/>
      <c r="C19" s="2"/>
      <c r="D19" s="2"/>
      <c r="E19" s="2"/>
      <c r="F19" s="2"/>
      <c r="G19" s="2"/>
      <c r="H19" s="2"/>
      <c r="I19" s="2"/>
    </row>
    <row r="20" spans="1:11" x14ac:dyDescent="0.2">
      <c r="A20" s="374" t="s">
        <v>12</v>
      </c>
      <c r="B20" s="375"/>
      <c r="C20" s="375"/>
      <c r="D20" s="375"/>
      <c r="E20" s="375"/>
      <c r="F20" s="375"/>
      <c r="G20" s="375"/>
      <c r="H20" s="375"/>
      <c r="I20" s="376"/>
    </row>
    <row r="21" spans="1:11" x14ac:dyDescent="0.2">
      <c r="A21" s="6"/>
      <c r="B21" s="7"/>
      <c r="C21" s="8" t="s">
        <v>26</v>
      </c>
      <c r="D21" s="8" t="s">
        <v>27</v>
      </c>
      <c r="E21" s="8" t="s">
        <v>28</v>
      </c>
      <c r="F21" s="8" t="s">
        <v>29</v>
      </c>
      <c r="G21" s="10" t="s">
        <v>100</v>
      </c>
      <c r="H21" s="210" t="s">
        <v>101</v>
      </c>
      <c r="I21" s="210" t="s">
        <v>102</v>
      </c>
      <c r="K21" s="142"/>
    </row>
    <row r="22" spans="1:11" x14ac:dyDescent="0.2">
      <c r="A22" s="6"/>
      <c r="B22" s="7"/>
      <c r="C22" s="9" t="s">
        <v>10</v>
      </c>
      <c r="D22" s="9" t="s">
        <v>10</v>
      </c>
      <c r="E22" s="9" t="s">
        <v>10</v>
      </c>
      <c r="F22" s="9" t="s">
        <v>10</v>
      </c>
      <c r="G22" s="10" t="s">
        <v>10</v>
      </c>
      <c r="H22" s="10" t="s">
        <v>11</v>
      </c>
      <c r="I22" s="10" t="s">
        <v>11</v>
      </c>
    </row>
    <row r="23" spans="1:11" x14ac:dyDescent="0.2">
      <c r="A23" s="6" t="s">
        <v>0</v>
      </c>
      <c r="B23" s="7"/>
      <c r="C23" s="12">
        <v>7764143</v>
      </c>
      <c r="D23" s="12">
        <v>1650000</v>
      </c>
      <c r="E23" s="12">
        <v>1000000</v>
      </c>
      <c r="F23" s="12">
        <v>1000000</v>
      </c>
      <c r="G23" s="287">
        <v>2076270</v>
      </c>
      <c r="H23" s="287">
        <v>10699500</v>
      </c>
      <c r="I23" s="287">
        <v>2076270</v>
      </c>
    </row>
    <row r="24" spans="1:11" x14ac:dyDescent="0.2">
      <c r="A24" s="6" t="s">
        <v>1</v>
      </c>
      <c r="B24" s="7"/>
      <c r="C24" s="12">
        <v>183.7699999997858</v>
      </c>
      <c r="D24" s="12">
        <f t="shared" ref="D24:I24" si="0">C34</f>
        <v>43398.119999999646</v>
      </c>
      <c r="E24" s="12">
        <f t="shared" si="0"/>
        <v>58154.039999999572</v>
      </c>
      <c r="F24" s="12">
        <f t="shared" si="0"/>
        <v>51744.779999999562</v>
      </c>
      <c r="G24" s="12">
        <f t="shared" si="0"/>
        <v>45908.529999999562</v>
      </c>
      <c r="H24" s="12">
        <f t="shared" si="0"/>
        <v>10110.399999999674</v>
      </c>
      <c r="I24" s="12">
        <f t="shared" si="0"/>
        <v>10110.399999999674</v>
      </c>
    </row>
    <row r="25" spans="1:11" x14ac:dyDescent="0.2">
      <c r="A25" s="6" t="s">
        <v>2</v>
      </c>
      <c r="B25" s="7"/>
      <c r="C25" s="12">
        <v>1548904.68</v>
      </c>
      <c r="D25" s="12">
        <v>1679283</v>
      </c>
      <c r="E25" s="12">
        <v>1629772.08</v>
      </c>
      <c r="F25" s="12">
        <v>1775890.78</v>
      </c>
      <c r="G25" s="12">
        <v>2002851.02</v>
      </c>
      <c r="H25" s="12">
        <v>2002851</v>
      </c>
      <c r="I25" s="12">
        <v>2002851</v>
      </c>
    </row>
    <row r="26" spans="1:11" x14ac:dyDescent="0.2">
      <c r="A26" s="6" t="s">
        <v>3</v>
      </c>
      <c r="B26" s="7"/>
      <c r="C26" s="12">
        <v>1505690.33</v>
      </c>
      <c r="D26" s="12">
        <v>1664527.08</v>
      </c>
      <c r="E26" s="12">
        <v>1636181.34</v>
      </c>
      <c r="F26" s="12">
        <v>1781727.03</v>
      </c>
      <c r="G26" s="12">
        <v>2038649.15</v>
      </c>
      <c r="H26" s="12">
        <v>2002851</v>
      </c>
      <c r="I26" s="12">
        <v>2002851</v>
      </c>
    </row>
    <row r="27" spans="1:11" x14ac:dyDescent="0.2">
      <c r="A27" s="6"/>
      <c r="B27" s="7"/>
      <c r="C27" s="12"/>
      <c r="D27" s="12"/>
      <c r="E27" s="12"/>
      <c r="F27" s="12"/>
      <c r="G27" s="12"/>
      <c r="H27" s="12"/>
      <c r="I27" s="12"/>
    </row>
    <row r="28" spans="1:11" x14ac:dyDescent="0.2">
      <c r="A28" s="6" t="s">
        <v>4</v>
      </c>
      <c r="B28" s="5"/>
      <c r="C28" s="29"/>
      <c r="D28" s="29"/>
      <c r="E28" s="11"/>
      <c r="F28" s="11"/>
      <c r="G28" s="11"/>
      <c r="H28" s="11"/>
      <c r="I28" s="11"/>
    </row>
    <row r="29" spans="1:11" x14ac:dyDescent="0.2">
      <c r="A29" s="337" t="s">
        <v>25</v>
      </c>
      <c r="B29" s="5"/>
      <c r="C29" s="179"/>
      <c r="D29" s="179"/>
      <c r="E29" s="11"/>
      <c r="F29" s="11"/>
      <c r="G29" s="11"/>
      <c r="H29" s="11"/>
      <c r="I29" s="11"/>
    </row>
    <row r="30" spans="1:11" x14ac:dyDescent="0.2">
      <c r="A30" s="20"/>
      <c r="B30" s="21"/>
      <c r="C30" s="12">
        <v>0</v>
      </c>
      <c r="D30" s="12">
        <v>0</v>
      </c>
      <c r="E30" s="12">
        <v>0</v>
      </c>
      <c r="F30" s="12">
        <v>0</v>
      </c>
      <c r="G30" s="12">
        <v>0</v>
      </c>
      <c r="H30" s="12">
        <v>0</v>
      </c>
      <c r="I30" s="12">
        <v>0</v>
      </c>
    </row>
    <row r="31" spans="1:11" x14ac:dyDescent="0.2">
      <c r="A31" s="20"/>
      <c r="B31" s="21"/>
      <c r="C31" s="12"/>
      <c r="D31" s="12"/>
      <c r="E31" s="12"/>
      <c r="F31" s="12"/>
      <c r="G31" s="12"/>
      <c r="H31" s="12"/>
      <c r="I31" s="12"/>
    </row>
    <row r="32" spans="1:11" x14ac:dyDescent="0.2">
      <c r="A32" s="6" t="s">
        <v>5</v>
      </c>
      <c r="B32" s="7"/>
      <c r="C32" s="12"/>
      <c r="D32" s="12"/>
      <c r="E32" s="12"/>
      <c r="F32" s="12"/>
      <c r="G32" s="12"/>
      <c r="H32" s="12"/>
      <c r="I32" s="12"/>
    </row>
    <row r="33" spans="1:9" x14ac:dyDescent="0.2">
      <c r="A33" s="6"/>
      <c r="B33" s="7"/>
      <c r="C33" s="12"/>
      <c r="D33" s="12"/>
      <c r="E33" s="12"/>
      <c r="F33" s="12"/>
      <c r="G33" s="12"/>
      <c r="H33" s="12"/>
      <c r="I33" s="12"/>
    </row>
    <row r="34" spans="1:9" x14ac:dyDescent="0.2">
      <c r="A34" s="6" t="s">
        <v>7</v>
      </c>
      <c r="B34" s="7"/>
      <c r="C34" s="11">
        <v>43398.119999999646</v>
      </c>
      <c r="D34" s="11">
        <f t="shared" ref="D34:I34" si="1">D24+D25-D26+D32</f>
        <v>58154.039999999572</v>
      </c>
      <c r="E34" s="11">
        <f t="shared" si="1"/>
        <v>51744.779999999562</v>
      </c>
      <c r="F34" s="11">
        <f t="shared" si="1"/>
        <v>45908.529999999562</v>
      </c>
      <c r="G34" s="11">
        <f t="shared" si="1"/>
        <v>10110.399999999674</v>
      </c>
      <c r="H34" s="11">
        <f t="shared" si="1"/>
        <v>10110.399999999674</v>
      </c>
      <c r="I34" s="11">
        <f t="shared" si="1"/>
        <v>10110.399999999674</v>
      </c>
    </row>
    <row r="35" spans="1:9" x14ac:dyDescent="0.2">
      <c r="A35" s="20"/>
      <c r="B35" s="21"/>
      <c r="C35" s="12"/>
      <c r="D35" s="12"/>
      <c r="E35" s="12"/>
      <c r="F35" s="12"/>
      <c r="G35" s="12"/>
      <c r="H35" s="12"/>
      <c r="I35" s="12"/>
    </row>
    <row r="36" spans="1:9" x14ac:dyDescent="0.2">
      <c r="A36" s="6" t="s">
        <v>21</v>
      </c>
      <c r="B36" s="7"/>
      <c r="C36" s="22">
        <v>108276.5</v>
      </c>
      <c r="D36" s="22">
        <v>2149.67</v>
      </c>
      <c r="E36" s="22">
        <v>289364.39</v>
      </c>
      <c r="F36" s="22">
        <v>280449.58</v>
      </c>
      <c r="G36" s="22">
        <v>1073788.8899999999</v>
      </c>
      <c r="H36" s="22">
        <v>280449.58</v>
      </c>
      <c r="I36" s="22">
        <v>280449.58</v>
      </c>
    </row>
    <row r="37" spans="1:9" x14ac:dyDescent="0.2">
      <c r="A37" s="20"/>
      <c r="B37" s="21"/>
      <c r="C37" s="12"/>
      <c r="D37" s="12"/>
      <c r="E37" s="12"/>
      <c r="F37" s="12"/>
      <c r="G37" s="12"/>
      <c r="H37" s="12"/>
      <c r="I37" s="12"/>
    </row>
    <row r="38" spans="1:9" x14ac:dyDescent="0.2">
      <c r="A38" s="6" t="s">
        <v>22</v>
      </c>
      <c r="B38" s="23"/>
      <c r="C38" s="38" t="s">
        <v>44</v>
      </c>
      <c r="D38" s="38" t="s">
        <v>44</v>
      </c>
      <c r="E38" s="38" t="s">
        <v>44</v>
      </c>
      <c r="F38" s="38" t="s">
        <v>44</v>
      </c>
      <c r="G38" s="38" t="s">
        <v>44</v>
      </c>
      <c r="H38" s="38" t="s">
        <v>44</v>
      </c>
      <c r="I38" s="38" t="s">
        <v>44</v>
      </c>
    </row>
    <row r="39" spans="1:9" ht="24.75" customHeight="1" x14ac:dyDescent="0.2">
      <c r="A39" s="377"/>
      <c r="B39" s="377"/>
      <c r="C39" s="377"/>
      <c r="D39" s="377"/>
      <c r="E39" s="377"/>
      <c r="F39" s="377"/>
      <c r="G39" s="377"/>
      <c r="H39" s="377"/>
      <c r="I39" s="377"/>
    </row>
    <row r="40" spans="1:9" x14ac:dyDescent="0.2">
      <c r="A40" s="27" t="s">
        <v>23</v>
      </c>
      <c r="B40" s="3"/>
      <c r="C40" s="28"/>
      <c r="D40" s="28"/>
      <c r="E40" s="29"/>
      <c r="F40" s="29"/>
      <c r="G40" s="29"/>
      <c r="H40" s="29"/>
      <c r="I40" s="29"/>
    </row>
    <row r="41" spans="1:9" x14ac:dyDescent="0.2">
      <c r="A41" s="30" t="s">
        <v>45</v>
      </c>
      <c r="B41" s="21"/>
      <c r="C41" s="31"/>
      <c r="D41" s="31"/>
      <c r="E41" s="22"/>
      <c r="F41" s="22"/>
      <c r="G41" s="22"/>
      <c r="H41" s="22"/>
      <c r="I41" s="22"/>
    </row>
    <row r="42" spans="1:9" x14ac:dyDescent="0.2">
      <c r="A42" s="6"/>
      <c r="B42" s="7"/>
      <c r="C42" s="12"/>
      <c r="D42" s="12"/>
      <c r="E42" s="12"/>
      <c r="F42" s="12"/>
      <c r="G42" s="12"/>
      <c r="H42" s="12"/>
      <c r="I42" s="12"/>
    </row>
    <row r="43" spans="1:9" x14ac:dyDescent="0.2">
      <c r="A43" s="6" t="s">
        <v>6</v>
      </c>
      <c r="B43" s="7"/>
      <c r="C43" s="19"/>
      <c r="D43" s="19"/>
      <c r="E43" s="12"/>
      <c r="F43" s="12"/>
      <c r="G43" s="12"/>
      <c r="H43" s="12"/>
      <c r="I43" s="12"/>
    </row>
    <row r="44" spans="1:9" x14ac:dyDescent="0.2">
      <c r="A44" s="6"/>
      <c r="B44" s="7"/>
      <c r="C44" s="19"/>
      <c r="D44" s="19"/>
      <c r="E44" s="12"/>
      <c r="F44" s="12"/>
      <c r="G44" s="12"/>
      <c r="H44" s="12"/>
      <c r="I44" s="12"/>
    </row>
    <row r="45" spans="1:9" x14ac:dyDescent="0.2">
      <c r="A45" s="30" t="s">
        <v>8</v>
      </c>
      <c r="B45" s="23"/>
      <c r="C45" s="19"/>
      <c r="D45" s="19"/>
      <c r="E45" s="12"/>
      <c r="F45" s="12"/>
      <c r="G45" s="12"/>
      <c r="H45" s="12"/>
      <c r="I45" s="12"/>
    </row>
    <row r="46" spans="1:9" x14ac:dyDescent="0.2">
      <c r="A46" s="32" t="s">
        <v>9</v>
      </c>
      <c r="B46" s="33"/>
      <c r="C46" s="19"/>
      <c r="D46" s="19"/>
      <c r="E46" s="12"/>
      <c r="F46" s="12"/>
      <c r="G46" s="12"/>
      <c r="H46" s="12"/>
      <c r="I46" s="12"/>
    </row>
  </sheetData>
  <mergeCells count="5">
    <mergeCell ref="A8:I8"/>
    <mergeCell ref="A12:I12"/>
    <mergeCell ref="A14:I15"/>
    <mergeCell ref="A20:I20"/>
    <mergeCell ref="A39:I39"/>
  </mergeCells>
  <pageMargins left="0.7" right="0.7" top="0.75" bottom="0.75" header="0.3" footer="0.3"/>
  <pageSetup scale="83" orientation="landscape" r:id="rId1"/>
  <headerFooter>
    <oddHeader>&amp;CReport on Non-General Fund Information
for Submittal to the 2025 Legislature</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291E4A-A5FA-42E7-A5C4-BDEAC786B17F}">
  <sheetPr>
    <pageSetUpPr fitToPage="1"/>
  </sheetPr>
  <dimension ref="A1:K46"/>
  <sheetViews>
    <sheetView zoomScaleNormal="100" zoomScaleSheetLayoutView="100" workbookViewId="0">
      <selection activeCell="K17" sqref="K17"/>
    </sheetView>
  </sheetViews>
  <sheetFormatPr defaultColWidth="10.28515625" defaultRowHeight="12.75" x14ac:dyDescent="0.2"/>
  <cols>
    <col min="1" max="2" width="14.7109375" style="1" customWidth="1"/>
    <col min="3" max="8" width="14" style="1" customWidth="1"/>
    <col min="9" max="9" width="13.140625" style="1" customWidth="1"/>
    <col min="10" max="12" width="10.28515625" style="1"/>
    <col min="13" max="13" width="9.28515625" style="1" bestFit="1" customWidth="1"/>
    <col min="14" max="16384" width="10.28515625" style="1"/>
  </cols>
  <sheetData>
    <row r="1" spans="1:9" x14ac:dyDescent="0.2">
      <c r="A1" s="2"/>
      <c r="B1" s="2"/>
      <c r="C1" s="2"/>
      <c r="D1" s="2"/>
      <c r="E1" s="2"/>
      <c r="F1" s="2"/>
      <c r="G1" s="2"/>
      <c r="H1" s="2"/>
      <c r="I1" s="2"/>
    </row>
    <row r="2" spans="1:9" x14ac:dyDescent="0.2">
      <c r="A2" s="2" t="s">
        <v>13</v>
      </c>
      <c r="B2" s="3" t="s">
        <v>30</v>
      </c>
      <c r="C2" s="3"/>
      <c r="D2" s="3"/>
      <c r="E2" s="2"/>
      <c r="F2" s="2"/>
      <c r="G2" s="4" t="s">
        <v>14</v>
      </c>
      <c r="H2" s="3" t="s">
        <v>35</v>
      </c>
      <c r="I2" s="3"/>
    </row>
    <row r="3" spans="1:9" x14ac:dyDescent="0.2">
      <c r="A3" s="2" t="s">
        <v>20</v>
      </c>
      <c r="B3" s="3" t="s">
        <v>46</v>
      </c>
      <c r="C3" s="3"/>
      <c r="D3" s="3"/>
      <c r="E3" s="2"/>
      <c r="F3" s="2"/>
      <c r="G3" s="4" t="s">
        <v>15</v>
      </c>
      <c r="H3" s="5" t="s">
        <v>37</v>
      </c>
      <c r="I3" s="5"/>
    </row>
    <row r="4" spans="1:9" x14ac:dyDescent="0.2">
      <c r="A4" s="2" t="s">
        <v>16</v>
      </c>
      <c r="B4" s="3" t="s">
        <v>280</v>
      </c>
      <c r="C4" s="3"/>
      <c r="D4" s="3"/>
      <c r="E4" s="2"/>
      <c r="F4" s="2"/>
      <c r="G4" s="4" t="s">
        <v>18</v>
      </c>
      <c r="H4" s="3" t="s">
        <v>34</v>
      </c>
      <c r="I4" s="3"/>
    </row>
    <row r="5" spans="1:9" x14ac:dyDescent="0.2">
      <c r="A5" s="2" t="s">
        <v>17</v>
      </c>
      <c r="B5" s="289" t="s">
        <v>281</v>
      </c>
      <c r="C5" s="290"/>
      <c r="D5" s="290"/>
      <c r="E5" s="2"/>
      <c r="F5" s="2"/>
      <c r="G5" s="4" t="s">
        <v>19</v>
      </c>
      <c r="H5" s="5" t="s">
        <v>282</v>
      </c>
      <c r="I5" s="5"/>
    </row>
    <row r="6" spans="1:9" x14ac:dyDescent="0.2">
      <c r="A6" s="2"/>
      <c r="B6" s="2"/>
      <c r="C6" s="2"/>
      <c r="D6" s="2"/>
      <c r="E6" s="2"/>
      <c r="F6" s="2"/>
      <c r="G6" s="2"/>
      <c r="H6" s="2"/>
      <c r="I6" s="2"/>
    </row>
    <row r="7" spans="1:9" ht="7.5" customHeight="1" x14ac:dyDescent="0.2">
      <c r="A7" s="2"/>
      <c r="B7" s="2"/>
      <c r="C7" s="2"/>
      <c r="D7" s="2"/>
      <c r="E7" s="2"/>
      <c r="F7" s="2"/>
      <c r="G7" s="2"/>
      <c r="H7" s="2"/>
      <c r="I7" s="2"/>
    </row>
    <row r="8" spans="1:9" ht="17.25" customHeight="1" x14ac:dyDescent="0.2">
      <c r="A8" s="371" t="s">
        <v>283</v>
      </c>
      <c r="B8" s="371"/>
      <c r="C8" s="371"/>
      <c r="D8" s="371"/>
      <c r="E8" s="371"/>
      <c r="F8" s="371"/>
      <c r="G8" s="371"/>
      <c r="H8" s="371"/>
      <c r="I8" s="371"/>
    </row>
    <row r="9" spans="1:9" x14ac:dyDescent="0.2">
      <c r="A9" s="2"/>
      <c r="B9" s="2"/>
      <c r="C9" s="2"/>
      <c r="D9" s="2"/>
      <c r="E9" s="2"/>
      <c r="F9" s="2"/>
      <c r="G9" s="2"/>
      <c r="H9" s="2"/>
      <c r="I9" s="2"/>
    </row>
    <row r="10" spans="1:9" x14ac:dyDescent="0.2">
      <c r="A10" s="2" t="s">
        <v>41</v>
      </c>
      <c r="B10" s="2"/>
      <c r="C10" s="2"/>
      <c r="D10" s="2"/>
      <c r="E10" s="2"/>
      <c r="F10" s="2"/>
      <c r="G10" s="2"/>
      <c r="H10" s="2"/>
      <c r="I10" s="2"/>
    </row>
    <row r="11" spans="1:9" x14ac:dyDescent="0.2">
      <c r="A11" s="2"/>
      <c r="B11" s="2"/>
      <c r="C11" s="2"/>
      <c r="D11" s="2"/>
      <c r="E11" s="2"/>
      <c r="F11" s="2"/>
      <c r="G11" s="2"/>
      <c r="H11" s="2"/>
      <c r="I11" s="2"/>
    </row>
    <row r="12" spans="1:9" ht="26.25" customHeight="1" x14ac:dyDescent="0.2">
      <c r="A12" s="371" t="s">
        <v>284</v>
      </c>
      <c r="B12" s="371"/>
      <c r="C12" s="371"/>
      <c r="D12" s="371"/>
      <c r="E12" s="371"/>
      <c r="F12" s="371"/>
      <c r="G12" s="371"/>
      <c r="H12" s="371"/>
      <c r="I12" s="371"/>
    </row>
    <row r="13" spans="1:9" ht="12.75" customHeight="1" x14ac:dyDescent="0.2">
      <c r="A13" s="2"/>
      <c r="B13" s="2"/>
      <c r="C13" s="2"/>
      <c r="D13" s="2"/>
      <c r="E13" s="2"/>
      <c r="F13" s="2"/>
      <c r="G13" s="2"/>
      <c r="H13" s="2"/>
      <c r="I13" s="2"/>
    </row>
    <row r="14" spans="1:9" ht="29.25" customHeight="1" x14ac:dyDescent="0.2">
      <c r="A14" s="378" t="s">
        <v>367</v>
      </c>
      <c r="B14" s="379"/>
      <c r="C14" s="379"/>
      <c r="D14" s="379"/>
      <c r="E14" s="379"/>
      <c r="F14" s="379"/>
      <c r="G14" s="379"/>
      <c r="H14" s="379"/>
      <c r="I14" s="379"/>
    </row>
    <row r="15" spans="1:9" ht="8.25" customHeight="1" x14ac:dyDescent="0.2">
      <c r="A15" s="2"/>
      <c r="B15" s="2"/>
      <c r="C15" s="2"/>
      <c r="D15" s="2"/>
      <c r="E15" s="2"/>
      <c r="F15" s="2"/>
      <c r="G15" s="2"/>
      <c r="H15" s="2"/>
      <c r="I15" s="2"/>
    </row>
    <row r="16" spans="1:9" ht="18.75" customHeight="1" x14ac:dyDescent="0.2">
      <c r="A16" s="265" t="s">
        <v>332</v>
      </c>
      <c r="B16" s="269"/>
      <c r="C16" s="269"/>
      <c r="D16" s="272" t="s">
        <v>334</v>
      </c>
      <c r="E16" s="269"/>
      <c r="F16" s="269"/>
      <c r="G16" s="269"/>
      <c r="H16" s="269"/>
      <c r="I16" s="269"/>
    </row>
    <row r="17" spans="1:11" ht="14.25" customHeight="1" x14ac:dyDescent="0.2">
      <c r="A17" s="266" t="s">
        <v>333</v>
      </c>
      <c r="B17" s="269"/>
      <c r="C17" s="269"/>
      <c r="D17" s="269"/>
      <c r="E17" s="269"/>
      <c r="F17" s="269"/>
      <c r="G17" s="269"/>
      <c r="H17" s="269"/>
      <c r="I17" s="269"/>
      <c r="K17" s="142"/>
    </row>
    <row r="18" spans="1:11" x14ac:dyDescent="0.2">
      <c r="A18" s="2"/>
      <c r="B18" s="2"/>
      <c r="C18" s="2"/>
      <c r="D18" s="2"/>
      <c r="E18" s="2"/>
      <c r="F18" s="2"/>
      <c r="G18" s="2"/>
      <c r="H18" s="2"/>
      <c r="I18" s="2"/>
    </row>
    <row r="19" spans="1:11" x14ac:dyDescent="0.2">
      <c r="A19" s="374" t="s">
        <v>12</v>
      </c>
      <c r="B19" s="375"/>
      <c r="C19" s="375"/>
      <c r="D19" s="375"/>
      <c r="E19" s="375"/>
      <c r="F19" s="375"/>
      <c r="G19" s="375"/>
      <c r="H19" s="375"/>
      <c r="I19" s="376"/>
    </row>
    <row r="20" spans="1:11" x14ac:dyDescent="0.2">
      <c r="A20" s="6"/>
      <c r="B20" s="7"/>
      <c r="C20" s="8" t="s">
        <v>26</v>
      </c>
      <c r="D20" s="8" t="s">
        <v>27</v>
      </c>
      <c r="E20" s="8" t="s">
        <v>28</v>
      </c>
      <c r="F20" s="8" t="s">
        <v>29</v>
      </c>
      <c r="G20" s="10" t="s">
        <v>100</v>
      </c>
      <c r="H20" s="210" t="s">
        <v>101</v>
      </c>
      <c r="I20" s="210" t="s">
        <v>102</v>
      </c>
    </row>
    <row r="21" spans="1:11" x14ac:dyDescent="0.2">
      <c r="A21" s="6"/>
      <c r="B21" s="7"/>
      <c r="C21" s="10" t="s">
        <v>10</v>
      </c>
      <c r="D21" s="9" t="s">
        <v>10</v>
      </c>
      <c r="E21" s="9" t="s">
        <v>10</v>
      </c>
      <c r="F21" s="9" t="s">
        <v>10</v>
      </c>
      <c r="G21" s="10" t="s">
        <v>10</v>
      </c>
      <c r="H21" s="10" t="s">
        <v>11</v>
      </c>
      <c r="I21" s="10" t="s">
        <v>11</v>
      </c>
    </row>
    <row r="22" spans="1:11" x14ac:dyDescent="0.2">
      <c r="A22" s="6" t="s">
        <v>0</v>
      </c>
      <c r="B22" s="7"/>
      <c r="C22" s="12">
        <v>794606</v>
      </c>
      <c r="D22" s="12">
        <v>254589</v>
      </c>
      <c r="E22" s="12">
        <v>267319</v>
      </c>
      <c r="F22" s="12">
        <v>280685</v>
      </c>
      <c r="G22" s="287">
        <v>272416</v>
      </c>
      <c r="H22" s="287">
        <v>274973</v>
      </c>
      <c r="I22" s="287">
        <v>274973</v>
      </c>
    </row>
    <row r="23" spans="1:11" x14ac:dyDescent="0.2">
      <c r="A23" s="6" t="s">
        <v>1</v>
      </c>
      <c r="B23" s="7"/>
      <c r="C23" s="12">
        <v>1885.6000000000058</v>
      </c>
      <c r="D23" s="12">
        <f t="shared" ref="D23:I23" si="0">C34</f>
        <v>12.259999999951106</v>
      </c>
      <c r="E23" s="12">
        <f t="shared" si="0"/>
        <v>31.939999999958673</v>
      </c>
      <c r="F23" s="12">
        <f t="shared" si="0"/>
        <v>1.3299999999580905</v>
      </c>
      <c r="G23" s="12">
        <f t="shared" si="0"/>
        <v>192.32999999995809</v>
      </c>
      <c r="H23" s="12">
        <f t="shared" si="0"/>
        <v>2489.7799999999697</v>
      </c>
      <c r="I23" s="12">
        <f t="shared" si="0"/>
        <v>4787.2299999999814</v>
      </c>
    </row>
    <row r="24" spans="1:11" x14ac:dyDescent="0.2">
      <c r="A24" s="6" t="s">
        <v>2</v>
      </c>
      <c r="B24" s="7"/>
      <c r="C24" s="12">
        <v>385320</v>
      </c>
      <c r="D24" s="12">
        <v>98697.38</v>
      </c>
      <c r="E24" s="12">
        <v>59243.75</v>
      </c>
      <c r="F24" s="12">
        <v>281507.59000000003</v>
      </c>
      <c r="G24" s="12">
        <v>115365.1</v>
      </c>
      <c r="H24" s="12">
        <v>115365.1</v>
      </c>
      <c r="I24" s="12">
        <v>281507.59000000003</v>
      </c>
    </row>
    <row r="25" spans="1:11" x14ac:dyDescent="0.2">
      <c r="A25" s="6" t="s">
        <v>3</v>
      </c>
      <c r="B25" s="7"/>
      <c r="C25" s="12">
        <v>387193.34</v>
      </c>
      <c r="D25" s="12">
        <v>98677.7</v>
      </c>
      <c r="E25" s="12">
        <v>59274.36</v>
      </c>
      <c r="F25" s="12">
        <v>281316.59000000003</v>
      </c>
      <c r="G25" s="12">
        <v>113067.65</v>
      </c>
      <c r="H25" s="12">
        <v>113067.65</v>
      </c>
      <c r="I25" s="12">
        <v>281507.59000000003</v>
      </c>
    </row>
    <row r="26" spans="1:11" x14ac:dyDescent="0.2">
      <c r="A26" s="6"/>
      <c r="B26" s="7"/>
      <c r="C26" s="12"/>
      <c r="D26" s="12"/>
      <c r="E26" s="12"/>
      <c r="F26" s="12"/>
      <c r="G26" s="12"/>
      <c r="H26" s="12"/>
      <c r="I26" s="12"/>
    </row>
    <row r="27" spans="1:11" x14ac:dyDescent="0.2">
      <c r="A27" s="6" t="s">
        <v>4</v>
      </c>
      <c r="B27" s="5"/>
      <c r="C27" s="179"/>
      <c r="D27" s="179"/>
      <c r="E27" s="11"/>
      <c r="F27" s="11"/>
      <c r="G27" s="11"/>
      <c r="H27" s="11"/>
      <c r="I27" s="11"/>
    </row>
    <row r="28" spans="1:11" x14ac:dyDescent="0.2">
      <c r="A28" s="337" t="s">
        <v>25</v>
      </c>
      <c r="B28" s="7"/>
      <c r="C28" s="180"/>
      <c r="D28" s="180"/>
      <c r="E28" s="191"/>
      <c r="F28" s="191"/>
      <c r="G28" s="191"/>
      <c r="H28" s="191"/>
      <c r="I28" s="191"/>
    </row>
    <row r="29" spans="1:11" x14ac:dyDescent="0.2">
      <c r="A29" s="20"/>
      <c r="B29" s="21"/>
      <c r="C29" s="12"/>
      <c r="D29" s="12"/>
      <c r="E29" s="12"/>
      <c r="F29" s="12"/>
      <c r="G29" s="12"/>
      <c r="H29" s="12"/>
      <c r="I29" s="12"/>
    </row>
    <row r="30" spans="1:11" x14ac:dyDescent="0.2">
      <c r="A30" s="20"/>
      <c r="B30" s="21"/>
      <c r="C30" s="12"/>
      <c r="D30" s="12"/>
      <c r="E30" s="12"/>
      <c r="F30" s="12"/>
      <c r="G30" s="12"/>
      <c r="H30" s="12"/>
      <c r="I30" s="12"/>
    </row>
    <row r="31" spans="1:11" x14ac:dyDescent="0.2">
      <c r="A31" s="20"/>
      <c r="B31" s="21"/>
      <c r="C31" s="12"/>
      <c r="D31" s="12"/>
      <c r="E31" s="12"/>
      <c r="F31" s="12"/>
      <c r="G31" s="12"/>
      <c r="H31" s="12"/>
      <c r="I31" s="12"/>
    </row>
    <row r="32" spans="1:11" x14ac:dyDescent="0.2">
      <c r="A32" s="6" t="s">
        <v>5</v>
      </c>
      <c r="B32" s="7"/>
      <c r="C32" s="211">
        <v>0</v>
      </c>
      <c r="D32" s="211">
        <v>0</v>
      </c>
      <c r="E32" s="211">
        <v>0</v>
      </c>
      <c r="F32" s="211">
        <v>0</v>
      </c>
      <c r="G32" s="211">
        <v>0</v>
      </c>
      <c r="H32" s="211">
        <v>0</v>
      </c>
      <c r="I32" s="211">
        <v>0</v>
      </c>
    </row>
    <row r="33" spans="1:9" x14ac:dyDescent="0.2">
      <c r="A33" s="6"/>
      <c r="B33" s="7"/>
      <c r="C33" s="12"/>
      <c r="D33" s="12"/>
      <c r="E33" s="12"/>
      <c r="F33" s="12"/>
      <c r="G33" s="12"/>
      <c r="H33" s="12"/>
      <c r="I33" s="12"/>
    </row>
    <row r="34" spans="1:9" x14ac:dyDescent="0.2">
      <c r="A34" s="6" t="s">
        <v>7</v>
      </c>
      <c r="B34" s="7"/>
      <c r="C34" s="11">
        <v>12.259999999951106</v>
      </c>
      <c r="D34" s="11">
        <f t="shared" ref="D34:I34" si="1">D23+D24-D25+D32</f>
        <v>31.939999999958673</v>
      </c>
      <c r="E34" s="11">
        <f t="shared" si="1"/>
        <v>1.3299999999580905</v>
      </c>
      <c r="F34" s="11">
        <f t="shared" si="1"/>
        <v>192.32999999995809</v>
      </c>
      <c r="G34" s="11">
        <f t="shared" si="1"/>
        <v>2489.7799999999697</v>
      </c>
      <c r="H34" s="11">
        <f t="shared" si="1"/>
        <v>4787.2299999999814</v>
      </c>
      <c r="I34" s="11">
        <f t="shared" si="1"/>
        <v>4787.2299999999814</v>
      </c>
    </row>
    <row r="35" spans="1:9" x14ac:dyDescent="0.2">
      <c r="A35" s="20"/>
      <c r="B35" s="21"/>
      <c r="C35" s="12"/>
      <c r="D35" s="12"/>
      <c r="E35" s="12"/>
      <c r="F35" s="12"/>
      <c r="G35" s="12"/>
      <c r="H35" s="12"/>
      <c r="I35" s="12"/>
    </row>
    <row r="36" spans="1:9" x14ac:dyDescent="0.2">
      <c r="A36" s="6" t="s">
        <v>21</v>
      </c>
      <c r="B36" s="7"/>
      <c r="C36" s="22">
        <v>122343.26</v>
      </c>
      <c r="D36" s="22">
        <v>21990</v>
      </c>
      <c r="E36" s="22">
        <v>335241.46000000002</v>
      </c>
      <c r="F36" s="22">
        <v>69111.7</v>
      </c>
      <c r="G36" s="22">
        <v>19796</v>
      </c>
      <c r="H36" s="22">
        <v>69111.7</v>
      </c>
      <c r="I36" s="22">
        <v>69111.7</v>
      </c>
    </row>
    <row r="37" spans="1:9" x14ac:dyDescent="0.2">
      <c r="A37" s="20"/>
      <c r="B37" s="21"/>
      <c r="C37" s="12"/>
      <c r="D37" s="12"/>
      <c r="E37" s="12"/>
      <c r="F37" s="12"/>
      <c r="G37" s="12"/>
      <c r="H37" s="12"/>
      <c r="I37" s="12"/>
    </row>
    <row r="38" spans="1:9" x14ac:dyDescent="0.2">
      <c r="A38" s="6" t="s">
        <v>22</v>
      </c>
      <c r="B38" s="23"/>
      <c r="C38" s="38" t="s">
        <v>44</v>
      </c>
      <c r="D38" s="38" t="s">
        <v>44</v>
      </c>
      <c r="E38" s="38" t="s">
        <v>44</v>
      </c>
      <c r="F38" s="38" t="s">
        <v>44</v>
      </c>
      <c r="G38" s="38" t="s">
        <v>44</v>
      </c>
      <c r="H38" s="38" t="s">
        <v>44</v>
      </c>
      <c r="I38" s="38" t="s">
        <v>44</v>
      </c>
    </row>
    <row r="39" spans="1:9" ht="33" customHeight="1" x14ac:dyDescent="0.2">
      <c r="A39" s="377"/>
      <c r="B39" s="377"/>
      <c r="C39" s="377"/>
      <c r="D39" s="377"/>
      <c r="E39" s="377"/>
      <c r="F39" s="377"/>
      <c r="G39" s="377"/>
      <c r="H39" s="377"/>
      <c r="I39" s="377"/>
    </row>
    <row r="40" spans="1:9" x14ac:dyDescent="0.2">
      <c r="A40" s="27" t="s">
        <v>23</v>
      </c>
      <c r="B40" s="3"/>
      <c r="C40" s="28"/>
      <c r="D40" s="28"/>
      <c r="E40" s="29"/>
      <c r="F40" s="29"/>
      <c r="G40" s="29"/>
      <c r="H40" s="29"/>
      <c r="I40" s="29"/>
    </row>
    <row r="41" spans="1:9" x14ac:dyDescent="0.2">
      <c r="A41" s="30" t="s">
        <v>45</v>
      </c>
      <c r="B41" s="21"/>
      <c r="C41" s="31"/>
      <c r="D41" s="31"/>
      <c r="E41" s="22"/>
      <c r="F41" s="22"/>
      <c r="G41" s="22"/>
      <c r="H41" s="22"/>
      <c r="I41" s="22"/>
    </row>
    <row r="42" spans="1:9" x14ac:dyDescent="0.2">
      <c r="A42" s="6"/>
      <c r="B42" s="7"/>
      <c r="C42" s="12"/>
      <c r="D42" s="12"/>
      <c r="E42" s="12"/>
      <c r="F42" s="12"/>
      <c r="G42" s="12"/>
      <c r="H42" s="12"/>
      <c r="I42" s="12"/>
    </row>
    <row r="43" spans="1:9" x14ac:dyDescent="0.2">
      <c r="A43" s="6" t="s">
        <v>6</v>
      </c>
      <c r="B43" s="7"/>
      <c r="C43" s="19"/>
      <c r="D43" s="19"/>
      <c r="E43" s="12"/>
      <c r="F43" s="12"/>
      <c r="G43" s="12"/>
      <c r="H43" s="12"/>
      <c r="I43" s="12"/>
    </row>
    <row r="44" spans="1:9" x14ac:dyDescent="0.2">
      <c r="A44" s="6"/>
      <c r="B44" s="7"/>
      <c r="C44" s="19"/>
      <c r="D44" s="19"/>
      <c r="E44" s="12"/>
      <c r="F44" s="12"/>
      <c r="G44" s="12"/>
      <c r="H44" s="12"/>
      <c r="I44" s="12"/>
    </row>
    <row r="45" spans="1:9" x14ac:dyDescent="0.2">
      <c r="A45" s="30" t="s">
        <v>8</v>
      </c>
      <c r="B45" s="23"/>
      <c r="C45" s="19"/>
      <c r="D45" s="19"/>
      <c r="E45" s="12"/>
      <c r="F45" s="12"/>
      <c r="G45" s="12"/>
      <c r="H45" s="12"/>
      <c r="I45" s="12"/>
    </row>
    <row r="46" spans="1:9" x14ac:dyDescent="0.2">
      <c r="A46" s="32" t="s">
        <v>9</v>
      </c>
      <c r="B46" s="33"/>
      <c r="C46" s="19"/>
      <c r="D46" s="19"/>
      <c r="E46" s="12"/>
      <c r="F46" s="12"/>
      <c r="G46" s="12"/>
      <c r="H46" s="12"/>
      <c r="I46" s="12"/>
    </row>
  </sheetData>
  <mergeCells count="5">
    <mergeCell ref="A8:I8"/>
    <mergeCell ref="A12:I12"/>
    <mergeCell ref="A14:I14"/>
    <mergeCell ref="A19:I19"/>
    <mergeCell ref="A39:I39"/>
  </mergeCells>
  <pageMargins left="0.7" right="0.7" top="0.75" bottom="0.75" header="0.3" footer="0.3"/>
  <pageSetup scale="81" orientation="landscape" r:id="rId1"/>
  <headerFooter>
    <oddHeader>&amp;CReport on Non-General Fund Information
for Submittal to the 2025 Legislature</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3C8F2E-F264-40F5-B33E-A82362E4EB2C}">
  <sheetPr>
    <pageSetUpPr fitToPage="1"/>
  </sheetPr>
  <dimension ref="A1:N46"/>
  <sheetViews>
    <sheetView zoomScaleNormal="100" zoomScaleSheetLayoutView="100" workbookViewId="0">
      <selection activeCell="J14" sqref="J14"/>
    </sheetView>
  </sheetViews>
  <sheetFormatPr defaultColWidth="10.28515625" defaultRowHeight="12.75" x14ac:dyDescent="0.2"/>
  <cols>
    <col min="1" max="2" width="14.7109375" style="142" customWidth="1"/>
    <col min="3" max="8" width="14" style="142" customWidth="1"/>
    <col min="9" max="9" width="13.140625" style="142" customWidth="1"/>
    <col min="10" max="10" width="10.28515625" style="142"/>
    <col min="11" max="11" width="11.28515625" style="142" bestFit="1" customWidth="1"/>
    <col min="12" max="13" width="10.28515625" style="142"/>
    <col min="14" max="14" width="14" style="142" bestFit="1" customWidth="1"/>
    <col min="15" max="16384" width="10.28515625" style="142"/>
  </cols>
  <sheetData>
    <row r="1" spans="1:9" x14ac:dyDescent="0.2">
      <c r="A1" s="73"/>
      <c r="B1" s="73"/>
      <c r="C1" s="73"/>
      <c r="D1" s="73"/>
      <c r="E1" s="73"/>
      <c r="F1" s="73"/>
      <c r="G1" s="73"/>
      <c r="H1" s="73"/>
      <c r="I1" s="73"/>
    </row>
    <row r="2" spans="1:9" x14ac:dyDescent="0.2">
      <c r="A2" s="73" t="s">
        <v>13</v>
      </c>
      <c r="B2" s="74" t="s">
        <v>30</v>
      </c>
      <c r="C2" s="74"/>
      <c r="D2" s="74"/>
      <c r="E2" s="73"/>
      <c r="F2" s="73"/>
      <c r="G2" s="75" t="s">
        <v>14</v>
      </c>
      <c r="H2" s="74" t="s">
        <v>35</v>
      </c>
      <c r="I2" s="74"/>
    </row>
    <row r="3" spans="1:9" x14ac:dyDescent="0.2">
      <c r="A3" s="73" t="s">
        <v>20</v>
      </c>
      <c r="B3" s="74" t="s">
        <v>74</v>
      </c>
      <c r="C3" s="74"/>
      <c r="D3" s="74"/>
      <c r="E3" s="73"/>
      <c r="F3" s="73"/>
      <c r="G3" s="75" t="s">
        <v>15</v>
      </c>
      <c r="H3" s="78" t="s">
        <v>37</v>
      </c>
      <c r="I3" s="78"/>
    </row>
    <row r="4" spans="1:9" x14ac:dyDescent="0.2">
      <c r="A4" s="73" t="s">
        <v>16</v>
      </c>
      <c r="B4" s="74" t="s">
        <v>115</v>
      </c>
      <c r="C4" s="74"/>
      <c r="D4" s="74"/>
      <c r="E4" s="73"/>
      <c r="F4" s="73"/>
      <c r="G4" s="75" t="s">
        <v>18</v>
      </c>
      <c r="H4" s="74" t="s">
        <v>116</v>
      </c>
      <c r="I4" s="74"/>
    </row>
    <row r="5" spans="1:9" x14ac:dyDescent="0.2">
      <c r="A5" s="73" t="s">
        <v>17</v>
      </c>
      <c r="B5" s="74" t="s">
        <v>117</v>
      </c>
      <c r="C5" s="78"/>
      <c r="D5" s="78"/>
      <c r="E5" s="73"/>
      <c r="F5" s="73"/>
      <c r="G5" s="75" t="s">
        <v>19</v>
      </c>
      <c r="H5" s="78" t="s">
        <v>118</v>
      </c>
      <c r="I5" s="78"/>
    </row>
    <row r="6" spans="1:9" ht="7.7" customHeight="1" x14ac:dyDescent="0.2">
      <c r="A6" s="73"/>
      <c r="B6" s="73"/>
      <c r="C6" s="73"/>
      <c r="D6" s="73"/>
      <c r="E6" s="73"/>
      <c r="F6" s="73"/>
      <c r="G6" s="73"/>
      <c r="H6" s="73"/>
      <c r="I6" s="73"/>
    </row>
    <row r="7" spans="1:9" ht="5.45" customHeight="1" x14ac:dyDescent="0.2">
      <c r="A7" s="73"/>
      <c r="B7" s="73"/>
      <c r="C7" s="73"/>
      <c r="D7" s="73"/>
      <c r="E7" s="73"/>
      <c r="F7" s="73"/>
      <c r="G7" s="73"/>
      <c r="H7" s="73"/>
      <c r="I7" s="73"/>
    </row>
    <row r="8" spans="1:9" ht="36" customHeight="1" x14ac:dyDescent="0.2">
      <c r="A8" s="364" t="s">
        <v>119</v>
      </c>
      <c r="B8" s="364"/>
      <c r="C8" s="364"/>
      <c r="D8" s="364"/>
      <c r="E8" s="364"/>
      <c r="F8" s="364"/>
      <c r="G8" s="364"/>
      <c r="H8" s="364"/>
      <c r="I8" s="364"/>
    </row>
    <row r="9" spans="1:9" ht="10.15" customHeight="1" x14ac:dyDescent="0.2">
      <c r="A9" s="73"/>
      <c r="B9" s="73"/>
      <c r="C9" s="73"/>
      <c r="D9" s="73"/>
      <c r="E9" s="73"/>
      <c r="F9" s="73"/>
      <c r="G9" s="73"/>
      <c r="H9" s="73"/>
      <c r="I9" s="73"/>
    </row>
    <row r="10" spans="1:9" x14ac:dyDescent="0.2">
      <c r="A10" s="142" t="s">
        <v>120</v>
      </c>
      <c r="B10" s="73"/>
      <c r="C10" s="73"/>
      <c r="D10" s="73"/>
      <c r="E10" s="73"/>
      <c r="F10" s="73"/>
      <c r="G10" s="73"/>
      <c r="H10" s="73"/>
      <c r="I10" s="73"/>
    </row>
    <row r="11" spans="1:9" ht="6.4" customHeight="1" x14ac:dyDescent="0.2">
      <c r="A11" s="73"/>
      <c r="B11" s="73"/>
      <c r="C11" s="73"/>
      <c r="D11" s="73"/>
      <c r="E11" s="73"/>
      <c r="F11" s="73"/>
      <c r="G11" s="73"/>
      <c r="H11" s="73"/>
      <c r="I11" s="73"/>
    </row>
    <row r="12" spans="1:9" ht="18" customHeight="1" x14ac:dyDescent="0.2">
      <c r="A12" s="380" t="s">
        <v>121</v>
      </c>
      <c r="B12" s="380"/>
      <c r="C12" s="380"/>
      <c r="D12" s="380"/>
      <c r="E12" s="380"/>
      <c r="F12" s="380"/>
      <c r="G12" s="380"/>
      <c r="H12" s="380"/>
      <c r="I12" s="380"/>
    </row>
    <row r="13" spans="1:9" ht="4.5" customHeight="1" x14ac:dyDescent="0.2">
      <c r="A13" s="73"/>
      <c r="B13" s="73"/>
      <c r="C13" s="73"/>
      <c r="D13" s="73"/>
      <c r="E13" s="73"/>
      <c r="F13" s="73"/>
      <c r="G13" s="73"/>
      <c r="H13" s="73"/>
      <c r="I13" s="73"/>
    </row>
    <row r="14" spans="1:9" ht="60.75" customHeight="1" x14ac:dyDescent="0.2">
      <c r="A14" s="381" t="s">
        <v>122</v>
      </c>
      <c r="B14" s="381"/>
      <c r="C14" s="381"/>
      <c r="D14" s="381"/>
      <c r="E14" s="381"/>
      <c r="F14" s="381"/>
      <c r="G14" s="381"/>
      <c r="H14" s="381"/>
      <c r="I14" s="381"/>
    </row>
    <row r="15" spans="1:9" ht="17.25" customHeight="1" x14ac:dyDescent="0.2">
      <c r="A15" s="265" t="s">
        <v>332</v>
      </c>
      <c r="B15" s="73"/>
      <c r="C15" s="73"/>
      <c r="D15" s="73" t="s">
        <v>334</v>
      </c>
      <c r="E15" s="73"/>
      <c r="F15" s="73"/>
      <c r="G15" s="73"/>
      <c r="H15" s="73"/>
      <c r="I15" s="73"/>
    </row>
    <row r="16" spans="1:9" ht="15.75" customHeight="1" x14ac:dyDescent="0.2">
      <c r="A16" s="266" t="s">
        <v>333</v>
      </c>
      <c r="B16" s="73"/>
      <c r="C16" s="73"/>
      <c r="D16" s="73"/>
      <c r="E16" s="73"/>
      <c r="F16" s="73"/>
      <c r="G16" s="73"/>
      <c r="H16" s="73"/>
      <c r="I16" s="73"/>
    </row>
    <row r="17" spans="1:14" x14ac:dyDescent="0.2">
      <c r="A17" s="227"/>
      <c r="B17" s="227"/>
      <c r="C17" s="227"/>
      <c r="D17" s="227"/>
      <c r="E17" s="227"/>
      <c r="F17" s="227"/>
      <c r="G17" s="227"/>
      <c r="H17" s="227"/>
      <c r="I17" s="227"/>
    </row>
    <row r="18" spans="1:14" x14ac:dyDescent="0.2">
      <c r="A18" s="73"/>
      <c r="B18" s="73"/>
      <c r="C18" s="73"/>
      <c r="D18" s="73"/>
      <c r="E18" s="73"/>
      <c r="F18" s="73"/>
      <c r="G18" s="73"/>
      <c r="H18" s="73"/>
      <c r="I18" s="73"/>
    </row>
    <row r="19" spans="1:14" x14ac:dyDescent="0.2">
      <c r="A19" s="382" t="s">
        <v>12</v>
      </c>
      <c r="B19" s="383"/>
      <c r="C19" s="383"/>
      <c r="D19" s="383"/>
      <c r="E19" s="383"/>
      <c r="F19" s="383"/>
      <c r="G19" s="383"/>
      <c r="H19" s="383"/>
      <c r="I19" s="384"/>
    </row>
    <row r="20" spans="1:14" s="1" customFormat="1" x14ac:dyDescent="0.2">
      <c r="A20" s="6"/>
      <c r="B20" s="7"/>
      <c r="C20" s="8" t="s">
        <v>26</v>
      </c>
      <c r="D20" s="8" t="s">
        <v>27</v>
      </c>
      <c r="E20" s="8" t="s">
        <v>28</v>
      </c>
      <c r="F20" s="8" t="s">
        <v>29</v>
      </c>
      <c r="G20" s="36" t="s">
        <v>100</v>
      </c>
      <c r="H20" s="36" t="s">
        <v>101</v>
      </c>
      <c r="I20" s="36" t="s">
        <v>102</v>
      </c>
    </row>
    <row r="21" spans="1:14" x14ac:dyDescent="0.2">
      <c r="A21" s="82"/>
      <c r="B21" s="83"/>
      <c r="C21" s="84" t="s">
        <v>10</v>
      </c>
      <c r="D21" s="10" t="s">
        <v>10</v>
      </c>
      <c r="E21" s="10" t="s">
        <v>10</v>
      </c>
      <c r="F21" s="10" t="s">
        <v>10</v>
      </c>
      <c r="G21" s="10" t="s">
        <v>10</v>
      </c>
      <c r="H21" s="10" t="s">
        <v>11</v>
      </c>
      <c r="I21" s="10" t="s">
        <v>11</v>
      </c>
      <c r="N21" s="156"/>
    </row>
    <row r="22" spans="1:14" x14ac:dyDescent="0.2">
      <c r="A22" s="82" t="s">
        <v>0</v>
      </c>
      <c r="B22" s="83"/>
      <c r="C22" s="85">
        <v>71207053</v>
      </c>
      <c r="D22" s="85">
        <v>71207053</v>
      </c>
      <c r="E22" s="85">
        <v>71138955</v>
      </c>
      <c r="F22" s="85">
        <v>71138955</v>
      </c>
      <c r="G22" s="283">
        <v>71219367</v>
      </c>
      <c r="H22" s="283">
        <v>71268522</v>
      </c>
      <c r="I22" s="283">
        <v>71268522</v>
      </c>
      <c r="N22" s="156"/>
    </row>
    <row r="23" spans="1:14" x14ac:dyDescent="0.2">
      <c r="A23" s="82" t="s">
        <v>1</v>
      </c>
      <c r="B23" s="83"/>
      <c r="C23" s="85">
        <v>43415257.320000008</v>
      </c>
      <c r="D23" s="85">
        <f t="shared" ref="D23:I23" si="0">C34</f>
        <v>49482964.190000005</v>
      </c>
      <c r="E23" s="85">
        <f t="shared" si="0"/>
        <v>51450662.990000002</v>
      </c>
      <c r="F23" s="85">
        <f t="shared" si="0"/>
        <v>57158770.000000007</v>
      </c>
      <c r="G23" s="85">
        <f t="shared" si="0"/>
        <v>65538708.360000014</v>
      </c>
      <c r="H23" s="85">
        <f t="shared" si="0"/>
        <v>75187634.400000006</v>
      </c>
      <c r="I23" s="85">
        <f t="shared" si="0"/>
        <v>75187634.399999991</v>
      </c>
      <c r="N23" s="157"/>
    </row>
    <row r="24" spans="1:14" x14ac:dyDescent="0.2">
      <c r="A24" s="82" t="s">
        <v>2</v>
      </c>
      <c r="B24" s="83"/>
      <c r="C24" s="158">
        <v>58455056.689999998</v>
      </c>
      <c r="D24" s="158">
        <v>54828096.039999999</v>
      </c>
      <c r="E24" s="158">
        <v>62925771.490000002</v>
      </c>
      <c r="F24" s="158">
        <v>59910977.670000002</v>
      </c>
      <c r="G24" s="158">
        <v>60582577.329999998</v>
      </c>
      <c r="H24" s="158">
        <v>59910977.670000002</v>
      </c>
      <c r="I24" s="158">
        <v>59910977.670000002</v>
      </c>
    </row>
    <row r="25" spans="1:14" x14ac:dyDescent="0.2">
      <c r="A25" s="82" t="s">
        <v>3</v>
      </c>
      <c r="B25" s="83"/>
      <c r="C25" s="158">
        <v>52387349.82</v>
      </c>
      <c r="D25" s="158">
        <v>52860397.240000002</v>
      </c>
      <c r="E25" s="158">
        <v>57217664.479999997</v>
      </c>
      <c r="F25" s="158">
        <v>51531039.310000002</v>
      </c>
      <c r="G25" s="158">
        <v>50933651.289999999</v>
      </c>
      <c r="H25" s="158">
        <v>59910977.670000002</v>
      </c>
      <c r="I25" s="158">
        <v>59910977.670000002</v>
      </c>
      <c r="K25" s="159"/>
      <c r="N25" s="157"/>
    </row>
    <row r="26" spans="1:14" x14ac:dyDescent="0.2">
      <c r="A26" s="82"/>
      <c r="B26" s="83"/>
      <c r="C26" s="85"/>
      <c r="D26" s="56"/>
      <c r="E26" s="56"/>
      <c r="F26" s="56"/>
      <c r="G26" s="56"/>
      <c r="H26" s="56"/>
      <c r="I26" s="56"/>
    </row>
    <row r="27" spans="1:14" x14ac:dyDescent="0.2">
      <c r="A27" s="82" t="s">
        <v>4</v>
      </c>
      <c r="B27" s="78"/>
      <c r="C27" s="88"/>
      <c r="D27" s="58"/>
      <c r="E27" s="59"/>
      <c r="F27" s="59"/>
      <c r="G27" s="59"/>
      <c r="H27" s="59"/>
      <c r="I27" s="59"/>
    </row>
    <row r="28" spans="1:14" x14ac:dyDescent="0.2">
      <c r="A28" s="337" t="s">
        <v>25</v>
      </c>
      <c r="B28" s="78"/>
      <c r="C28" s="90"/>
      <c r="D28" s="60"/>
      <c r="E28" s="61"/>
      <c r="F28" s="61"/>
      <c r="G28" s="61"/>
      <c r="H28" s="61"/>
      <c r="I28" s="61"/>
    </row>
    <row r="29" spans="1:14" x14ac:dyDescent="0.2">
      <c r="A29" s="92"/>
      <c r="B29" s="93"/>
      <c r="C29" s="85"/>
      <c r="D29" s="56"/>
      <c r="E29" s="56"/>
      <c r="F29" s="56"/>
      <c r="G29" s="56"/>
      <c r="H29" s="56"/>
      <c r="I29" s="56"/>
    </row>
    <row r="30" spans="1:14" x14ac:dyDescent="0.2">
      <c r="A30" s="92"/>
      <c r="B30" s="93"/>
      <c r="C30" s="85"/>
      <c r="D30" s="56"/>
      <c r="E30" s="56"/>
      <c r="F30" s="56"/>
      <c r="G30" s="56"/>
      <c r="H30" s="56"/>
      <c r="I30" s="56"/>
    </row>
    <row r="31" spans="1:14" x14ac:dyDescent="0.2">
      <c r="A31" s="92"/>
      <c r="B31" s="93"/>
      <c r="C31" s="85"/>
      <c r="D31" s="56"/>
      <c r="E31" s="56"/>
      <c r="F31" s="56"/>
      <c r="G31" s="56"/>
      <c r="H31" s="56"/>
      <c r="I31" s="56"/>
    </row>
    <row r="32" spans="1:14" x14ac:dyDescent="0.2">
      <c r="A32" s="82" t="s">
        <v>5</v>
      </c>
      <c r="B32" s="83"/>
      <c r="C32" s="85">
        <v>0</v>
      </c>
      <c r="D32" s="56">
        <f t="shared" ref="D32:I32" si="1">D29+D30+D31</f>
        <v>0</v>
      </c>
      <c r="E32" s="56">
        <f t="shared" si="1"/>
        <v>0</v>
      </c>
      <c r="F32" s="56">
        <f t="shared" si="1"/>
        <v>0</v>
      </c>
      <c r="G32" s="56">
        <f t="shared" si="1"/>
        <v>0</v>
      </c>
      <c r="H32" s="56">
        <f t="shared" si="1"/>
        <v>0</v>
      </c>
      <c r="I32" s="56">
        <f t="shared" si="1"/>
        <v>0</v>
      </c>
    </row>
    <row r="33" spans="1:9" x14ac:dyDescent="0.2">
      <c r="A33" s="82"/>
      <c r="B33" s="83"/>
      <c r="C33" s="85"/>
      <c r="D33" s="56"/>
      <c r="E33" s="56"/>
      <c r="F33" s="56"/>
      <c r="G33" s="56"/>
      <c r="H33" s="56"/>
      <c r="I33" s="56"/>
    </row>
    <row r="34" spans="1:9" x14ac:dyDescent="0.2">
      <c r="A34" s="82" t="s">
        <v>7</v>
      </c>
      <c r="B34" s="83"/>
      <c r="C34" s="59">
        <v>49482964.190000005</v>
      </c>
      <c r="D34" s="59">
        <f t="shared" ref="D34:I34" si="2">+D23+D24-D25+D32</f>
        <v>51450662.990000002</v>
      </c>
      <c r="E34" s="59">
        <f t="shared" si="2"/>
        <v>57158770.000000007</v>
      </c>
      <c r="F34" s="59">
        <f t="shared" si="2"/>
        <v>65538708.360000014</v>
      </c>
      <c r="G34" s="59">
        <f t="shared" si="2"/>
        <v>75187634.400000006</v>
      </c>
      <c r="H34" s="59">
        <f t="shared" si="2"/>
        <v>75187634.399999991</v>
      </c>
      <c r="I34" s="59">
        <f t="shared" si="2"/>
        <v>75187634.399999991</v>
      </c>
    </row>
    <row r="35" spans="1:9" x14ac:dyDescent="0.2">
      <c r="A35" s="92"/>
      <c r="B35" s="93"/>
      <c r="C35" s="56"/>
      <c r="D35" s="56"/>
      <c r="E35" s="56"/>
      <c r="F35" s="56"/>
      <c r="G35" s="56"/>
      <c r="H35" s="56"/>
      <c r="I35" s="56"/>
    </row>
    <row r="36" spans="1:9" x14ac:dyDescent="0.2">
      <c r="A36" s="82" t="s">
        <v>21</v>
      </c>
      <c r="B36" s="83"/>
      <c r="C36" s="64">
        <v>23949832.969999999</v>
      </c>
      <c r="D36" s="64">
        <v>34038320.909999996</v>
      </c>
      <c r="E36" s="64">
        <v>32120520.75</v>
      </c>
      <c r="F36" s="64">
        <v>38040566.170000002</v>
      </c>
      <c r="G36" s="64">
        <v>34749437.729999997</v>
      </c>
      <c r="H36" s="64">
        <v>34749437.729999997</v>
      </c>
      <c r="I36" s="64">
        <v>34749437.729999997</v>
      </c>
    </row>
    <row r="37" spans="1:9" x14ac:dyDescent="0.2">
      <c r="A37" s="92"/>
      <c r="B37" s="93"/>
      <c r="C37" s="56"/>
      <c r="D37" s="56"/>
      <c r="E37" s="56"/>
      <c r="F37" s="56"/>
      <c r="G37" s="56"/>
      <c r="H37" s="56"/>
      <c r="I37" s="56"/>
    </row>
    <row r="38" spans="1:9" x14ac:dyDescent="0.2">
      <c r="A38" s="82" t="s">
        <v>22</v>
      </c>
      <c r="B38" s="96"/>
      <c r="C38" s="160">
        <v>25533131.220000006</v>
      </c>
      <c r="D38" s="160">
        <f t="shared" ref="D38:I38" si="3">D34-D36</f>
        <v>17412342.080000006</v>
      </c>
      <c r="E38" s="160">
        <f t="shared" si="3"/>
        <v>25038249.250000007</v>
      </c>
      <c r="F38" s="160">
        <f t="shared" si="3"/>
        <v>27498142.190000013</v>
      </c>
      <c r="G38" s="160">
        <f t="shared" si="3"/>
        <v>40438196.670000009</v>
      </c>
      <c r="H38" s="160">
        <f t="shared" si="3"/>
        <v>40438196.669999994</v>
      </c>
      <c r="I38" s="160">
        <f t="shared" si="3"/>
        <v>40438196.669999994</v>
      </c>
    </row>
    <row r="39" spans="1:9" x14ac:dyDescent="0.2">
      <c r="A39" s="119"/>
      <c r="B39" s="119"/>
      <c r="C39" s="120"/>
      <c r="D39" s="120"/>
      <c r="E39" s="120"/>
      <c r="F39" s="120"/>
      <c r="G39" s="120"/>
      <c r="H39" s="120"/>
      <c r="I39" s="120"/>
    </row>
    <row r="40" spans="1:9" x14ac:dyDescent="0.2">
      <c r="A40" s="98" t="s">
        <v>23</v>
      </c>
      <c r="B40" s="74"/>
      <c r="C40" s="68"/>
      <c r="D40" s="68"/>
      <c r="E40" s="99"/>
      <c r="F40" s="99"/>
      <c r="G40" s="99"/>
      <c r="H40" s="99"/>
      <c r="I40" s="99"/>
    </row>
    <row r="41" spans="1:9" x14ac:dyDescent="0.2">
      <c r="A41" s="100" t="s">
        <v>45</v>
      </c>
      <c r="B41" s="93"/>
      <c r="C41" s="64"/>
      <c r="D41" s="64"/>
      <c r="E41" s="95"/>
      <c r="F41" s="95"/>
      <c r="G41" s="95"/>
      <c r="H41" s="95"/>
      <c r="I41" s="95"/>
    </row>
    <row r="42" spans="1:9" x14ac:dyDescent="0.2">
      <c r="A42" s="82"/>
      <c r="B42" s="83"/>
      <c r="C42" s="85"/>
      <c r="D42" s="85"/>
      <c r="E42" s="85"/>
      <c r="F42" s="85"/>
      <c r="G42" s="85"/>
      <c r="H42" s="85"/>
      <c r="I42" s="85"/>
    </row>
    <row r="43" spans="1:9" x14ac:dyDescent="0.2">
      <c r="A43" s="82" t="s">
        <v>6</v>
      </c>
      <c r="B43" s="83"/>
      <c r="C43" s="56"/>
      <c r="D43" s="56"/>
      <c r="E43" s="85"/>
      <c r="F43" s="85"/>
      <c r="G43" s="85"/>
      <c r="H43" s="85"/>
      <c r="I43" s="85"/>
    </row>
    <row r="44" spans="1:9" x14ac:dyDescent="0.2">
      <c r="A44" s="82"/>
      <c r="B44" s="83"/>
      <c r="C44" s="56"/>
      <c r="D44" s="56"/>
      <c r="E44" s="85"/>
      <c r="F44" s="85"/>
      <c r="G44" s="85"/>
      <c r="H44" s="85"/>
      <c r="I44" s="85"/>
    </row>
    <row r="45" spans="1:9" x14ac:dyDescent="0.2">
      <c r="A45" s="100" t="s">
        <v>8</v>
      </c>
      <c r="B45" s="96"/>
      <c r="C45" s="56"/>
      <c r="D45" s="56"/>
      <c r="E45" s="85"/>
      <c r="F45" s="85"/>
      <c r="G45" s="85"/>
      <c r="H45" s="85"/>
      <c r="I45" s="85"/>
    </row>
    <row r="46" spans="1:9" x14ac:dyDescent="0.2">
      <c r="A46" s="101" t="s">
        <v>9</v>
      </c>
      <c r="B46" s="102"/>
      <c r="C46" s="56"/>
      <c r="D46" s="56"/>
      <c r="E46" s="85"/>
      <c r="F46" s="85"/>
      <c r="G46" s="85"/>
      <c r="H46" s="85"/>
      <c r="I46" s="85"/>
    </row>
  </sheetData>
  <mergeCells count="4">
    <mergeCell ref="A8:I8"/>
    <mergeCell ref="A12:I12"/>
    <mergeCell ref="A14:I14"/>
    <mergeCell ref="A19:I19"/>
  </mergeCells>
  <pageMargins left="0.7" right="0.7" top="0.75" bottom="0.75" header="0.3" footer="0.3"/>
  <pageSetup scale="81" orientation="landscape" r:id="rId1"/>
  <headerFooter>
    <oddHeader>&amp;CReport on Non-General Fund Information
for Submittal to the 2025 Legislature</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D370C0-A477-4037-B7EC-07960F838EE8}">
  <sheetPr>
    <pageSetUpPr fitToPage="1"/>
  </sheetPr>
  <dimension ref="A1:K46"/>
  <sheetViews>
    <sheetView zoomScaleNormal="100" zoomScaleSheetLayoutView="100" workbookViewId="0">
      <selection activeCell="K15" sqref="K15:L15"/>
    </sheetView>
  </sheetViews>
  <sheetFormatPr defaultColWidth="10.28515625" defaultRowHeight="12.75" x14ac:dyDescent="0.2"/>
  <cols>
    <col min="1" max="2" width="14.7109375" style="142" customWidth="1"/>
    <col min="3" max="8" width="14" style="142" customWidth="1"/>
    <col min="9" max="9" width="13.140625" style="142" customWidth="1"/>
    <col min="10" max="16384" width="10.28515625" style="142"/>
  </cols>
  <sheetData>
    <row r="1" spans="1:9" x14ac:dyDescent="0.2">
      <c r="A1" s="73"/>
      <c r="B1" s="73"/>
      <c r="C1" s="73"/>
      <c r="D1" s="73"/>
      <c r="E1" s="73"/>
      <c r="F1" s="73"/>
      <c r="G1" s="73"/>
      <c r="H1" s="73"/>
      <c r="I1" s="73"/>
    </row>
    <row r="2" spans="1:9" x14ac:dyDescent="0.2">
      <c r="A2" s="73" t="s">
        <v>13</v>
      </c>
      <c r="B2" s="74" t="s">
        <v>30</v>
      </c>
      <c r="C2" s="74"/>
      <c r="D2" s="74"/>
      <c r="E2" s="73"/>
      <c r="F2" s="73"/>
      <c r="G2" s="75" t="s">
        <v>14</v>
      </c>
      <c r="H2" s="74" t="s">
        <v>35</v>
      </c>
      <c r="I2" s="74"/>
    </row>
    <row r="3" spans="1:9" x14ac:dyDescent="0.2">
      <c r="A3" s="73" t="s">
        <v>20</v>
      </c>
      <c r="B3" s="74" t="s">
        <v>74</v>
      </c>
      <c r="C3" s="74"/>
      <c r="D3" s="74"/>
      <c r="E3" s="73"/>
      <c r="F3" s="73"/>
      <c r="G3" s="75" t="s">
        <v>15</v>
      </c>
      <c r="H3" s="78" t="s">
        <v>37</v>
      </c>
      <c r="I3" s="78"/>
    </row>
    <row r="4" spans="1:9" x14ac:dyDescent="0.2">
      <c r="A4" s="73" t="s">
        <v>16</v>
      </c>
      <c r="B4" s="74" t="s">
        <v>123</v>
      </c>
      <c r="C4" s="74"/>
      <c r="D4" s="74"/>
      <c r="E4" s="73"/>
      <c r="F4" s="73"/>
      <c r="G4" s="75" t="s">
        <v>18</v>
      </c>
      <c r="H4" s="74" t="s">
        <v>116</v>
      </c>
      <c r="I4" s="74"/>
    </row>
    <row r="5" spans="1:9" x14ac:dyDescent="0.2">
      <c r="A5" s="73" t="s">
        <v>17</v>
      </c>
      <c r="B5" s="74" t="s">
        <v>124</v>
      </c>
      <c r="C5" s="78"/>
      <c r="D5" s="78"/>
      <c r="E5" s="73"/>
      <c r="F5" s="73"/>
      <c r="G5" s="75" t="s">
        <v>19</v>
      </c>
      <c r="H5" s="78" t="s">
        <v>125</v>
      </c>
      <c r="I5" s="78"/>
    </row>
    <row r="6" spans="1:9" x14ac:dyDescent="0.2">
      <c r="A6" s="73"/>
      <c r="B6" s="73"/>
      <c r="C6" s="73"/>
      <c r="D6" s="73"/>
      <c r="E6" s="73"/>
      <c r="F6" s="73"/>
      <c r="G6" s="73"/>
      <c r="H6" s="73"/>
      <c r="I6" s="73"/>
    </row>
    <row r="7" spans="1:9" x14ac:dyDescent="0.2">
      <c r="A7" s="73"/>
      <c r="B7" s="73"/>
      <c r="C7" s="73"/>
      <c r="D7" s="73"/>
      <c r="E7" s="73"/>
      <c r="F7" s="73"/>
      <c r="G7" s="73"/>
      <c r="H7" s="73"/>
      <c r="I7" s="73"/>
    </row>
    <row r="8" spans="1:9" ht="27.2" customHeight="1" x14ac:dyDescent="0.2">
      <c r="A8" s="364" t="s">
        <v>376</v>
      </c>
      <c r="B8" s="364"/>
      <c r="C8" s="364"/>
      <c r="D8" s="364"/>
      <c r="E8" s="364"/>
      <c r="F8" s="364"/>
      <c r="G8" s="364"/>
      <c r="H8" s="364"/>
      <c r="I8" s="364"/>
    </row>
    <row r="9" spans="1:9" x14ac:dyDescent="0.2">
      <c r="A9" s="73"/>
      <c r="B9" s="73"/>
      <c r="C9" s="73"/>
      <c r="D9" s="73"/>
      <c r="E9" s="73"/>
      <c r="F9" s="73"/>
      <c r="G9" s="73"/>
      <c r="H9" s="73"/>
      <c r="I9" s="73"/>
    </row>
    <row r="10" spans="1:9" x14ac:dyDescent="0.2">
      <c r="A10" s="73" t="s">
        <v>126</v>
      </c>
      <c r="B10" s="73"/>
      <c r="C10" s="73"/>
      <c r="D10" s="73"/>
      <c r="E10" s="73"/>
      <c r="F10" s="73"/>
      <c r="G10" s="73"/>
      <c r="H10" s="73"/>
      <c r="I10" s="73"/>
    </row>
    <row r="11" spans="1:9" x14ac:dyDescent="0.2">
      <c r="A11" s="73"/>
      <c r="B11" s="73"/>
      <c r="C11" s="73"/>
      <c r="D11" s="73"/>
      <c r="E11" s="73"/>
      <c r="F11" s="73"/>
      <c r="G11" s="73"/>
      <c r="H11" s="73"/>
      <c r="I11" s="73"/>
    </row>
    <row r="12" spans="1:9" ht="31.5" customHeight="1" x14ac:dyDescent="0.2">
      <c r="A12" s="380" t="s">
        <v>127</v>
      </c>
      <c r="B12" s="380"/>
      <c r="C12" s="380"/>
      <c r="D12" s="380"/>
      <c r="E12" s="380"/>
      <c r="F12" s="380"/>
      <c r="G12" s="380"/>
      <c r="H12" s="380"/>
      <c r="I12" s="380"/>
    </row>
    <row r="13" spans="1:9" x14ac:dyDescent="0.2">
      <c r="A13" s="73"/>
      <c r="B13" s="73"/>
      <c r="C13" s="73"/>
      <c r="D13" s="73"/>
      <c r="E13" s="73"/>
      <c r="F13" s="73"/>
      <c r="G13" s="73"/>
      <c r="H13" s="73"/>
      <c r="I13" s="73"/>
    </row>
    <row r="14" spans="1:9" ht="24" customHeight="1" x14ac:dyDescent="0.2">
      <c r="A14" s="364" t="s">
        <v>128</v>
      </c>
      <c r="B14" s="364"/>
      <c r="C14" s="364"/>
      <c r="D14" s="364"/>
      <c r="E14" s="364"/>
      <c r="F14" s="364"/>
      <c r="G14" s="364"/>
      <c r="H14" s="364"/>
      <c r="I14" s="364"/>
    </row>
    <row r="15" spans="1:9" x14ac:dyDescent="0.2">
      <c r="A15" s="73"/>
      <c r="B15" s="73"/>
      <c r="C15" s="73"/>
      <c r="D15" s="73"/>
      <c r="E15" s="73"/>
      <c r="F15" s="73"/>
      <c r="G15" s="73"/>
      <c r="H15" s="73"/>
      <c r="I15" s="73"/>
    </row>
    <row r="16" spans="1:9" x14ac:dyDescent="0.2">
      <c r="A16" s="265" t="s">
        <v>332</v>
      </c>
      <c r="B16" s="265"/>
      <c r="C16" s="265"/>
      <c r="D16" s="265" t="s">
        <v>334</v>
      </c>
      <c r="E16" s="73"/>
      <c r="F16" s="73"/>
      <c r="G16" s="73"/>
      <c r="H16" s="73"/>
      <c r="I16" s="73"/>
    </row>
    <row r="17" spans="1:11" ht="16.5" customHeight="1" x14ac:dyDescent="0.2">
      <c r="A17" s="266" t="s">
        <v>333</v>
      </c>
      <c r="B17" s="265"/>
      <c r="C17" s="265"/>
      <c r="D17" s="265"/>
      <c r="E17" s="214"/>
      <c r="F17" s="214"/>
      <c r="G17" s="214"/>
      <c r="H17" s="214"/>
      <c r="I17" s="214"/>
    </row>
    <row r="18" spans="1:11" x14ac:dyDescent="0.2">
      <c r="A18" s="73"/>
      <c r="B18" s="73"/>
      <c r="C18" s="73"/>
      <c r="D18" s="73"/>
      <c r="E18" s="73"/>
      <c r="F18" s="73"/>
      <c r="G18" s="73"/>
      <c r="H18" s="73"/>
      <c r="I18" s="73"/>
    </row>
    <row r="19" spans="1:11" x14ac:dyDescent="0.2">
      <c r="A19" s="382" t="s">
        <v>12</v>
      </c>
      <c r="B19" s="383"/>
      <c r="C19" s="383"/>
      <c r="D19" s="383"/>
      <c r="E19" s="383"/>
      <c r="F19" s="383"/>
      <c r="G19" s="383"/>
      <c r="H19" s="383"/>
      <c r="I19" s="384"/>
    </row>
    <row r="20" spans="1:11" s="1" customFormat="1" x14ac:dyDescent="0.2">
      <c r="A20" s="6"/>
      <c r="B20" s="7"/>
      <c r="C20" s="8" t="s">
        <v>26</v>
      </c>
      <c r="D20" s="8" t="s">
        <v>27</v>
      </c>
      <c r="E20" s="8" t="s">
        <v>28</v>
      </c>
      <c r="F20" s="8" t="s">
        <v>29</v>
      </c>
      <c r="G20" s="36" t="s">
        <v>100</v>
      </c>
      <c r="H20" s="36" t="s">
        <v>101</v>
      </c>
      <c r="I20" s="36" t="s">
        <v>102</v>
      </c>
    </row>
    <row r="21" spans="1:11" x14ac:dyDescent="0.2">
      <c r="A21" s="82"/>
      <c r="B21" s="83"/>
      <c r="C21" s="84" t="s">
        <v>10</v>
      </c>
      <c r="D21" s="10" t="s">
        <v>10</v>
      </c>
      <c r="E21" s="10" t="s">
        <v>10</v>
      </c>
      <c r="F21" s="10" t="s">
        <v>10</v>
      </c>
      <c r="G21" s="10" t="s">
        <v>10</v>
      </c>
      <c r="H21" s="10" t="s">
        <v>11</v>
      </c>
      <c r="I21" s="10" t="s">
        <v>11</v>
      </c>
    </row>
    <row r="22" spans="1:11" x14ac:dyDescent="0.2">
      <c r="A22" s="82" t="s">
        <v>0</v>
      </c>
      <c r="B22" s="83"/>
      <c r="C22" s="85">
        <v>515246</v>
      </c>
      <c r="D22" s="56">
        <v>1077202</v>
      </c>
      <c r="E22" s="56">
        <v>515246</v>
      </c>
      <c r="F22" s="56">
        <v>515246</v>
      </c>
      <c r="G22" s="56">
        <v>515246</v>
      </c>
      <c r="H22" s="56">
        <v>515246</v>
      </c>
      <c r="I22" s="56">
        <v>515246</v>
      </c>
      <c r="K22" s="60"/>
    </row>
    <row r="23" spans="1:11" x14ac:dyDescent="0.2">
      <c r="A23" s="82" t="s">
        <v>1</v>
      </c>
      <c r="B23" s="83"/>
      <c r="C23" s="85">
        <v>2102538.7000000002</v>
      </c>
      <c r="D23" s="56">
        <f t="shared" ref="D23:I23" si="0">C34</f>
        <v>2213282.16</v>
      </c>
      <c r="E23" s="56">
        <f t="shared" si="0"/>
        <v>1111102.3800000004</v>
      </c>
      <c r="F23" s="56">
        <f t="shared" si="0"/>
        <v>1155094.4500000002</v>
      </c>
      <c r="G23" s="56">
        <f t="shared" si="0"/>
        <v>1243071.6000000001</v>
      </c>
      <c r="H23" s="56">
        <f t="shared" si="0"/>
        <v>1386421.6300000001</v>
      </c>
      <c r="I23" s="56">
        <f t="shared" si="0"/>
        <v>1397812.6700000002</v>
      </c>
      <c r="K23" s="60"/>
    </row>
    <row r="24" spans="1:11" x14ac:dyDescent="0.2">
      <c r="A24" s="82" t="s">
        <v>2</v>
      </c>
      <c r="B24" s="83"/>
      <c r="C24" s="56">
        <v>435191.19</v>
      </c>
      <c r="D24" s="56">
        <v>397259.28</v>
      </c>
      <c r="E24" s="56">
        <v>313112.19</v>
      </c>
      <c r="F24" s="56">
        <v>304241.44</v>
      </c>
      <c r="G24" s="56">
        <v>315632.48</v>
      </c>
      <c r="H24" s="56">
        <v>315632.48</v>
      </c>
      <c r="I24" s="56">
        <v>315632.48</v>
      </c>
    </row>
    <row r="25" spans="1:11" x14ac:dyDescent="0.2">
      <c r="A25" s="82" t="s">
        <v>3</v>
      </c>
      <c r="B25" s="83"/>
      <c r="C25" s="85">
        <v>324447.73</v>
      </c>
      <c r="D25" s="56">
        <f>1499439.06-1000000</f>
        <v>499439.06000000006</v>
      </c>
      <c r="E25" s="56">
        <v>269120.12</v>
      </c>
      <c r="F25" s="56">
        <v>216264.29</v>
      </c>
      <c r="G25" s="56">
        <v>172282.45</v>
      </c>
      <c r="H25" s="56">
        <v>304241.44</v>
      </c>
      <c r="I25" s="56">
        <v>304241.44</v>
      </c>
      <c r="K25" s="60"/>
    </row>
    <row r="26" spans="1:11" x14ac:dyDescent="0.2">
      <c r="A26" s="82"/>
      <c r="B26" s="83"/>
      <c r="C26" s="85"/>
      <c r="D26" s="56"/>
      <c r="E26" s="56"/>
      <c r="F26" s="56"/>
      <c r="G26" s="56"/>
      <c r="H26" s="56"/>
      <c r="I26" s="56"/>
    </row>
    <row r="27" spans="1:11" x14ac:dyDescent="0.2">
      <c r="A27" s="82" t="s">
        <v>4</v>
      </c>
      <c r="B27" s="78"/>
      <c r="C27" s="88"/>
      <c r="D27" s="88"/>
      <c r="E27" s="89"/>
      <c r="F27" s="89"/>
      <c r="G27" s="89"/>
      <c r="H27" s="89"/>
      <c r="I27" s="89"/>
    </row>
    <row r="28" spans="1:11" x14ac:dyDescent="0.2">
      <c r="A28" s="337" t="s">
        <v>25</v>
      </c>
      <c r="B28" s="78"/>
      <c r="C28" s="90"/>
      <c r="D28" s="90"/>
      <c r="E28" s="91"/>
      <c r="F28" s="91"/>
      <c r="G28" s="91"/>
      <c r="H28" s="91"/>
      <c r="I28" s="91"/>
    </row>
    <row r="29" spans="1:11" x14ac:dyDescent="0.2">
      <c r="A29" s="92" t="s">
        <v>129</v>
      </c>
      <c r="B29" s="93"/>
      <c r="C29" s="85"/>
      <c r="D29" s="85">
        <v>-1000000</v>
      </c>
      <c r="E29" s="85"/>
      <c r="F29" s="85"/>
      <c r="G29" s="85"/>
      <c r="H29" s="85"/>
      <c r="I29" s="85"/>
    </row>
    <row r="30" spans="1:11" x14ac:dyDescent="0.2">
      <c r="A30" s="92"/>
      <c r="B30" s="93"/>
      <c r="C30" s="85"/>
      <c r="D30" s="85"/>
      <c r="E30" s="85"/>
      <c r="F30" s="85"/>
      <c r="G30" s="85"/>
      <c r="H30" s="85"/>
      <c r="I30" s="85"/>
    </row>
    <row r="31" spans="1:11" x14ac:dyDescent="0.2">
      <c r="A31" s="92"/>
      <c r="B31" s="93"/>
      <c r="C31" s="85"/>
      <c r="D31" s="85"/>
      <c r="E31" s="85"/>
      <c r="F31" s="85"/>
      <c r="G31" s="85"/>
      <c r="H31" s="85"/>
      <c r="I31" s="85"/>
    </row>
    <row r="32" spans="1:11" x14ac:dyDescent="0.2">
      <c r="A32" s="82" t="s">
        <v>5</v>
      </c>
      <c r="B32" s="83"/>
      <c r="C32" s="85"/>
      <c r="D32" s="85">
        <f>SUM(D29:D31)</f>
        <v>-1000000</v>
      </c>
      <c r="E32" s="85"/>
      <c r="F32" s="85"/>
      <c r="G32" s="85"/>
      <c r="H32" s="85"/>
      <c r="I32" s="85"/>
    </row>
    <row r="33" spans="1:9" x14ac:dyDescent="0.2">
      <c r="A33" s="82"/>
      <c r="B33" s="83"/>
      <c r="C33" s="85"/>
      <c r="D33" s="85"/>
      <c r="E33" s="85"/>
      <c r="F33" s="85"/>
      <c r="G33" s="85"/>
      <c r="H33" s="85"/>
      <c r="I33" s="85"/>
    </row>
    <row r="34" spans="1:9" x14ac:dyDescent="0.2">
      <c r="A34" s="82" t="s">
        <v>7</v>
      </c>
      <c r="B34" s="83"/>
      <c r="C34" s="89">
        <v>2213282.16</v>
      </c>
      <c r="D34" s="89">
        <f>+D23+D24-D25+D32</f>
        <v>1111102.3800000004</v>
      </c>
      <c r="E34" s="89">
        <f t="shared" ref="E34:I34" si="1">+E23+E24-E25+E32</f>
        <v>1155094.4500000002</v>
      </c>
      <c r="F34" s="89">
        <f t="shared" si="1"/>
        <v>1243071.6000000001</v>
      </c>
      <c r="G34" s="89">
        <f t="shared" si="1"/>
        <v>1386421.6300000001</v>
      </c>
      <c r="H34" s="89">
        <f t="shared" si="1"/>
        <v>1397812.6700000002</v>
      </c>
      <c r="I34" s="89">
        <f t="shared" si="1"/>
        <v>1409203.7100000002</v>
      </c>
    </row>
    <row r="35" spans="1:9" x14ac:dyDescent="0.2">
      <c r="A35" s="92"/>
      <c r="B35" s="93"/>
      <c r="C35" s="85"/>
      <c r="D35" s="85"/>
      <c r="E35" s="85"/>
      <c r="F35" s="85"/>
      <c r="G35" s="85"/>
      <c r="H35" s="85"/>
      <c r="I35" s="85"/>
    </row>
    <row r="36" spans="1:9" x14ac:dyDescent="0.2">
      <c r="A36" s="82" t="s">
        <v>21</v>
      </c>
      <c r="B36" s="83"/>
      <c r="C36" s="85">
        <v>480000</v>
      </c>
      <c r="D36" s="56">
        <v>220043.42</v>
      </c>
      <c r="E36" s="56">
        <v>184622.81</v>
      </c>
      <c r="F36" s="56">
        <v>236408.32000000001</v>
      </c>
      <c r="G36" s="56">
        <v>227394.36</v>
      </c>
      <c r="H36" s="56">
        <v>236408.32000000001</v>
      </c>
      <c r="I36" s="56">
        <v>236408.32000000001</v>
      </c>
    </row>
    <row r="37" spans="1:9" x14ac:dyDescent="0.2">
      <c r="A37" s="92"/>
      <c r="B37" s="93"/>
      <c r="C37" s="85"/>
      <c r="D37" s="85"/>
      <c r="E37" s="85"/>
      <c r="F37" s="85"/>
      <c r="G37" s="85"/>
      <c r="H37" s="85"/>
      <c r="I37" s="85"/>
    </row>
    <row r="38" spans="1:9" x14ac:dyDescent="0.2">
      <c r="A38" s="82" t="s">
        <v>22</v>
      </c>
      <c r="B38" s="96"/>
      <c r="C38" s="161">
        <v>1733282.1600000001</v>
      </c>
      <c r="D38" s="161">
        <f t="shared" ref="D38:I38" si="2">D34-D36</f>
        <v>891058.96000000031</v>
      </c>
      <c r="E38" s="161">
        <f t="shared" si="2"/>
        <v>970471.64000000013</v>
      </c>
      <c r="F38" s="161">
        <f t="shared" si="2"/>
        <v>1006663.28</v>
      </c>
      <c r="G38" s="161">
        <f t="shared" si="2"/>
        <v>1159027.27</v>
      </c>
      <c r="H38" s="161">
        <f t="shared" si="2"/>
        <v>1161404.3500000001</v>
      </c>
      <c r="I38" s="161">
        <f t="shared" si="2"/>
        <v>1172795.3900000001</v>
      </c>
    </row>
    <row r="39" spans="1:9" x14ac:dyDescent="0.2">
      <c r="A39" s="119"/>
      <c r="B39" s="119"/>
      <c r="C39" s="120"/>
      <c r="D39" s="120"/>
      <c r="E39" s="120"/>
      <c r="F39" s="120"/>
      <c r="G39" s="120"/>
      <c r="H39" s="120"/>
      <c r="I39" s="120"/>
    </row>
    <row r="40" spans="1:9" x14ac:dyDescent="0.2">
      <c r="A40" s="98" t="s">
        <v>23</v>
      </c>
      <c r="B40" s="74"/>
      <c r="C40" s="68"/>
      <c r="D40" s="68"/>
      <c r="E40" s="99"/>
      <c r="F40" s="99"/>
      <c r="G40" s="99"/>
      <c r="H40" s="99"/>
      <c r="I40" s="99"/>
    </row>
    <row r="41" spans="1:9" x14ac:dyDescent="0.2">
      <c r="A41" s="100" t="s">
        <v>45</v>
      </c>
      <c r="B41" s="93"/>
      <c r="C41" s="64"/>
      <c r="D41" s="64"/>
      <c r="E41" s="95"/>
      <c r="F41" s="95"/>
      <c r="G41" s="95"/>
      <c r="H41" s="95"/>
      <c r="I41" s="95"/>
    </row>
    <row r="42" spans="1:9" x14ac:dyDescent="0.2">
      <c r="A42" s="82"/>
      <c r="B42" s="83"/>
      <c r="C42" s="85"/>
      <c r="D42" s="85"/>
      <c r="E42" s="85"/>
      <c r="F42" s="85"/>
      <c r="G42" s="85"/>
      <c r="H42" s="85"/>
      <c r="I42" s="85"/>
    </row>
    <row r="43" spans="1:9" x14ac:dyDescent="0.2">
      <c r="A43" s="82" t="s">
        <v>6</v>
      </c>
      <c r="B43" s="83"/>
      <c r="C43" s="56"/>
      <c r="D43" s="56"/>
      <c r="E43" s="85"/>
      <c r="F43" s="85"/>
      <c r="G43" s="85"/>
      <c r="H43" s="85"/>
      <c r="I43" s="85"/>
    </row>
    <row r="44" spans="1:9" x14ac:dyDescent="0.2">
      <c r="A44" s="82"/>
      <c r="B44" s="83"/>
      <c r="C44" s="56"/>
      <c r="D44" s="56"/>
      <c r="E44" s="85"/>
      <c r="F44" s="85"/>
      <c r="G44" s="85"/>
      <c r="H44" s="85"/>
      <c r="I44" s="85"/>
    </row>
    <row r="45" spans="1:9" x14ac:dyDescent="0.2">
      <c r="A45" s="100" t="s">
        <v>8</v>
      </c>
      <c r="B45" s="96"/>
      <c r="C45" s="56"/>
      <c r="D45" s="56"/>
      <c r="E45" s="85"/>
      <c r="F45" s="85"/>
      <c r="G45" s="85"/>
      <c r="H45" s="85"/>
      <c r="I45" s="85"/>
    </row>
    <row r="46" spans="1:9" x14ac:dyDescent="0.2">
      <c r="A46" s="101" t="s">
        <v>9</v>
      </c>
      <c r="B46" s="102"/>
      <c r="C46" s="56"/>
      <c r="D46" s="56"/>
      <c r="E46" s="85"/>
      <c r="F46" s="85"/>
      <c r="G46" s="85"/>
      <c r="H46" s="85"/>
      <c r="I46" s="85"/>
    </row>
  </sheetData>
  <mergeCells count="4">
    <mergeCell ref="A8:I8"/>
    <mergeCell ref="A12:I12"/>
    <mergeCell ref="A14:I14"/>
    <mergeCell ref="A19:I19"/>
  </mergeCells>
  <pageMargins left="0.7" right="0.7" top="0.75" bottom="0.75" header="0.3" footer="0.3"/>
  <pageSetup scale="82" orientation="landscape" r:id="rId1"/>
  <headerFooter>
    <oddHeader>&amp;CReport on Non-General Fund Information
for Submittal to the 2025 Legislature</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1F07BF-5E34-495B-9864-F2D9CD05468A}">
  <sheetPr>
    <pageSetUpPr fitToPage="1"/>
  </sheetPr>
  <dimension ref="A2:K45"/>
  <sheetViews>
    <sheetView zoomScaleNormal="100" zoomScaleSheetLayoutView="100" workbookViewId="0">
      <selection activeCell="L27" sqref="L27"/>
    </sheetView>
  </sheetViews>
  <sheetFormatPr defaultColWidth="10.28515625" defaultRowHeight="12.75" x14ac:dyDescent="0.2"/>
  <cols>
    <col min="1" max="2" width="14.7109375" style="142" customWidth="1"/>
    <col min="3" max="8" width="14" style="142" customWidth="1"/>
    <col min="9" max="9" width="13.140625" style="142" customWidth="1"/>
    <col min="10" max="16384" width="10.28515625" style="142"/>
  </cols>
  <sheetData>
    <row r="2" spans="1:9" x14ac:dyDescent="0.2">
      <c r="A2" s="142" t="s">
        <v>13</v>
      </c>
      <c r="B2" s="44" t="s">
        <v>30</v>
      </c>
      <c r="C2" s="44"/>
      <c r="D2" s="44"/>
      <c r="G2" s="49" t="s">
        <v>14</v>
      </c>
      <c r="H2" s="3" t="s">
        <v>35</v>
      </c>
      <c r="I2" s="44"/>
    </row>
    <row r="3" spans="1:9" x14ac:dyDescent="0.2">
      <c r="A3" s="142" t="s">
        <v>20</v>
      </c>
      <c r="B3" s="44" t="s">
        <v>36</v>
      </c>
      <c r="C3" s="44"/>
      <c r="D3" s="44"/>
      <c r="G3" s="49" t="s">
        <v>15</v>
      </c>
      <c r="H3" s="5" t="s">
        <v>37</v>
      </c>
      <c r="I3" s="45"/>
    </row>
    <row r="4" spans="1:9" x14ac:dyDescent="0.2">
      <c r="A4" s="142" t="s">
        <v>16</v>
      </c>
      <c r="B4" s="44" t="s">
        <v>130</v>
      </c>
      <c r="C4" s="44"/>
      <c r="D4" s="44"/>
      <c r="G4" s="49" t="s">
        <v>18</v>
      </c>
      <c r="H4" s="44" t="s">
        <v>116</v>
      </c>
      <c r="I4" s="44"/>
    </row>
    <row r="5" spans="1:9" x14ac:dyDescent="0.2">
      <c r="A5" s="142" t="s">
        <v>17</v>
      </c>
      <c r="B5" s="44" t="s">
        <v>131</v>
      </c>
      <c r="C5" s="45"/>
      <c r="D5" s="45"/>
      <c r="G5" s="49" t="s">
        <v>19</v>
      </c>
      <c r="H5" s="45" t="s">
        <v>132</v>
      </c>
      <c r="I5" s="45"/>
    </row>
    <row r="7" spans="1:9" ht="7.5" customHeight="1" x14ac:dyDescent="0.2"/>
    <row r="8" spans="1:9" ht="42.75" customHeight="1" x14ac:dyDescent="0.2">
      <c r="A8" s="370" t="s">
        <v>377</v>
      </c>
      <c r="B8" s="370"/>
      <c r="C8" s="370"/>
      <c r="D8" s="370"/>
      <c r="E8" s="370"/>
      <c r="F8" s="370"/>
      <c r="G8" s="370"/>
      <c r="H8" s="370"/>
      <c r="I8" s="370"/>
    </row>
    <row r="10" spans="1:9" x14ac:dyDescent="0.2">
      <c r="A10" s="142" t="s">
        <v>133</v>
      </c>
    </row>
    <row r="12" spans="1:9" ht="41.45" customHeight="1" x14ac:dyDescent="0.2">
      <c r="A12" s="370" t="s">
        <v>134</v>
      </c>
      <c r="B12" s="370"/>
      <c r="C12" s="370"/>
      <c r="D12" s="370"/>
      <c r="E12" s="370"/>
      <c r="F12" s="370"/>
      <c r="G12" s="370"/>
      <c r="H12" s="370"/>
      <c r="I12" s="370"/>
    </row>
    <row r="14" spans="1:9" ht="45" customHeight="1" x14ac:dyDescent="0.2">
      <c r="A14" s="381" t="s">
        <v>135</v>
      </c>
      <c r="B14" s="381"/>
      <c r="C14" s="381"/>
      <c r="D14" s="381"/>
      <c r="E14" s="381"/>
      <c r="F14" s="381"/>
      <c r="G14" s="381"/>
      <c r="H14" s="381"/>
      <c r="I14" s="381"/>
    </row>
    <row r="15" spans="1:9" ht="10.5" customHeight="1" x14ac:dyDescent="0.2"/>
    <row r="16" spans="1:9" ht="15.75" customHeight="1" x14ac:dyDescent="0.2">
      <c r="A16" s="265" t="s">
        <v>332</v>
      </c>
      <c r="B16" s="265"/>
      <c r="C16" s="265"/>
      <c r="D16" s="265" t="s">
        <v>334</v>
      </c>
    </row>
    <row r="17" spans="1:11" ht="19.5" customHeight="1" x14ac:dyDescent="0.2">
      <c r="A17" s="266" t="s">
        <v>333</v>
      </c>
      <c r="B17" s="265"/>
      <c r="C17" s="265"/>
      <c r="D17" s="265"/>
      <c r="E17" s="227"/>
      <c r="F17" s="227"/>
      <c r="G17" s="227"/>
      <c r="H17" s="227"/>
      <c r="I17" s="227"/>
    </row>
    <row r="19" spans="1:11" x14ac:dyDescent="0.2">
      <c r="A19" s="385" t="s">
        <v>12</v>
      </c>
      <c r="B19" s="386"/>
      <c r="C19" s="386"/>
      <c r="D19" s="386"/>
      <c r="E19" s="386"/>
      <c r="F19" s="386"/>
      <c r="G19" s="386"/>
      <c r="H19" s="386"/>
      <c r="I19" s="387"/>
    </row>
    <row r="20" spans="1:11" s="1" customFormat="1" x14ac:dyDescent="0.2">
      <c r="A20" s="6"/>
      <c r="B20" s="7"/>
      <c r="C20" s="8" t="s">
        <v>26</v>
      </c>
      <c r="D20" s="8" t="s">
        <v>27</v>
      </c>
      <c r="E20" s="8" t="s">
        <v>28</v>
      </c>
      <c r="F20" s="8" t="s">
        <v>29</v>
      </c>
      <c r="G20" s="36" t="s">
        <v>100</v>
      </c>
      <c r="H20" s="36" t="s">
        <v>101</v>
      </c>
      <c r="I20" s="36" t="s">
        <v>102</v>
      </c>
    </row>
    <row r="21" spans="1:11" x14ac:dyDescent="0.2">
      <c r="A21" s="53"/>
      <c r="B21" s="54"/>
      <c r="C21" s="84" t="s">
        <v>10</v>
      </c>
      <c r="D21" s="10" t="s">
        <v>10</v>
      </c>
      <c r="E21" s="10" t="s">
        <v>10</v>
      </c>
      <c r="F21" s="10" t="s">
        <v>10</v>
      </c>
      <c r="G21" s="10" t="s">
        <v>10</v>
      </c>
      <c r="H21" s="10" t="s">
        <v>11</v>
      </c>
      <c r="I21" s="10" t="s">
        <v>11</v>
      </c>
    </row>
    <row r="22" spans="1:11" x14ac:dyDescent="0.2">
      <c r="A22" s="53" t="s">
        <v>0</v>
      </c>
      <c r="B22" s="54"/>
      <c r="C22" s="56">
        <v>279288</v>
      </c>
      <c r="D22" s="56">
        <v>279288</v>
      </c>
      <c r="E22" s="56">
        <v>279288</v>
      </c>
      <c r="F22" s="56">
        <v>279288</v>
      </c>
      <c r="G22" s="56">
        <v>279288</v>
      </c>
      <c r="H22" s="56">
        <v>269288</v>
      </c>
      <c r="I22" s="56">
        <v>269288</v>
      </c>
    </row>
    <row r="23" spans="1:11" x14ac:dyDescent="0.2">
      <c r="A23" s="53" t="s">
        <v>1</v>
      </c>
      <c r="B23" s="54"/>
      <c r="C23" s="56">
        <v>398119.32999999996</v>
      </c>
      <c r="D23" s="56">
        <f t="shared" ref="D23:I23" si="0">C33</f>
        <v>450622.79</v>
      </c>
      <c r="E23" s="56">
        <f t="shared" si="0"/>
        <v>549944.75</v>
      </c>
      <c r="F23" s="56">
        <f t="shared" si="0"/>
        <v>577126.92999999993</v>
      </c>
      <c r="G23" s="56">
        <f t="shared" si="0"/>
        <v>663881.30999999982</v>
      </c>
      <c r="H23" s="56">
        <f t="shared" si="0"/>
        <v>807434.67999999982</v>
      </c>
      <c r="I23" s="56">
        <f t="shared" si="0"/>
        <v>807434.67999999993</v>
      </c>
    </row>
    <row r="24" spans="1:11" x14ac:dyDescent="0.2">
      <c r="A24" s="53" t="s">
        <v>2</v>
      </c>
      <c r="B24" s="54"/>
      <c r="C24" s="127">
        <v>138284.17000000001</v>
      </c>
      <c r="D24" s="127">
        <v>169530.59</v>
      </c>
      <c r="E24" s="127">
        <v>126670.86</v>
      </c>
      <c r="F24" s="127">
        <v>165029.93</v>
      </c>
      <c r="G24" s="127">
        <v>222039.46</v>
      </c>
      <c r="H24" s="127">
        <v>165029.93</v>
      </c>
      <c r="I24" s="127">
        <v>165029.93</v>
      </c>
    </row>
    <row r="25" spans="1:11" x14ac:dyDescent="0.2">
      <c r="A25" s="53" t="s">
        <v>3</v>
      </c>
      <c r="B25" s="54"/>
      <c r="C25" s="127">
        <v>85780.71</v>
      </c>
      <c r="D25" s="127">
        <v>70208.63</v>
      </c>
      <c r="E25" s="127">
        <v>99488.68</v>
      </c>
      <c r="F25" s="127">
        <v>78275.55</v>
      </c>
      <c r="G25" s="127">
        <v>78486.09</v>
      </c>
      <c r="H25" s="127">
        <v>165029.93</v>
      </c>
      <c r="I25" s="127">
        <v>165029.93</v>
      </c>
      <c r="K25" s="162"/>
    </row>
    <row r="26" spans="1:11" x14ac:dyDescent="0.2">
      <c r="A26" s="53"/>
      <c r="B26" s="54"/>
      <c r="C26" s="56"/>
      <c r="D26" s="56"/>
      <c r="E26" s="56"/>
      <c r="F26" s="56"/>
      <c r="G26" s="56"/>
      <c r="H26" s="56"/>
      <c r="I26" s="56"/>
    </row>
    <row r="27" spans="1:11" x14ac:dyDescent="0.2">
      <c r="A27" s="53" t="s">
        <v>4</v>
      </c>
      <c r="B27" s="45"/>
      <c r="C27" s="58"/>
      <c r="D27" s="58"/>
      <c r="E27" s="59"/>
      <c r="F27" s="59"/>
      <c r="G27" s="59"/>
      <c r="H27" s="59"/>
      <c r="I27" s="59"/>
    </row>
    <row r="28" spans="1:11" x14ac:dyDescent="0.2">
      <c r="A28" s="337" t="s">
        <v>25</v>
      </c>
      <c r="B28" s="45"/>
      <c r="C28" s="60"/>
      <c r="D28" s="60"/>
      <c r="E28" s="61"/>
      <c r="F28" s="61"/>
      <c r="G28" s="61"/>
      <c r="H28" s="61"/>
      <c r="I28" s="61"/>
    </row>
    <row r="29" spans="1:11" x14ac:dyDescent="0.2">
      <c r="A29" s="62"/>
      <c r="B29" s="63"/>
      <c r="C29" s="56"/>
      <c r="D29" s="56"/>
      <c r="E29" s="56"/>
      <c r="F29" s="56"/>
      <c r="G29" s="56"/>
      <c r="H29" s="56"/>
      <c r="I29" s="56"/>
    </row>
    <row r="30" spans="1:11" x14ac:dyDescent="0.2">
      <c r="A30" s="62"/>
      <c r="B30" s="63"/>
      <c r="C30" s="56"/>
      <c r="D30" s="56"/>
      <c r="E30" s="56"/>
      <c r="F30" s="56"/>
      <c r="G30" s="56"/>
      <c r="H30" s="56"/>
      <c r="I30" s="56"/>
    </row>
    <row r="31" spans="1:11" x14ac:dyDescent="0.2">
      <c r="A31" s="53" t="s">
        <v>5</v>
      </c>
      <c r="B31" s="54"/>
      <c r="C31" s="56"/>
      <c r="D31" s="56"/>
      <c r="E31" s="56"/>
      <c r="F31" s="56"/>
      <c r="G31" s="56"/>
      <c r="H31" s="56"/>
      <c r="I31" s="56"/>
    </row>
    <row r="32" spans="1:11" x14ac:dyDescent="0.2">
      <c r="A32" s="53"/>
      <c r="B32" s="54"/>
      <c r="C32" s="56"/>
      <c r="D32" s="56"/>
      <c r="E32" s="56"/>
      <c r="F32" s="56"/>
      <c r="G32" s="56"/>
      <c r="H32" s="56"/>
      <c r="I32" s="56"/>
    </row>
    <row r="33" spans="1:9" x14ac:dyDescent="0.2">
      <c r="A33" s="53" t="s">
        <v>7</v>
      </c>
      <c r="B33" s="54"/>
      <c r="C33" s="59">
        <v>450622.79</v>
      </c>
      <c r="D33" s="59">
        <f>+D23+D24-D25+D31</f>
        <v>549944.75</v>
      </c>
      <c r="E33" s="59">
        <f>+E23+E24-E25+E31</f>
        <v>577126.92999999993</v>
      </c>
      <c r="F33" s="59">
        <f>+F23+F24-F25+F31</f>
        <v>663881.30999999982</v>
      </c>
      <c r="G33" s="59">
        <f t="shared" ref="G33:I33" si="1">+G23+G24-G25+G31</f>
        <v>807434.67999999982</v>
      </c>
      <c r="H33" s="59">
        <f t="shared" si="1"/>
        <v>807434.67999999993</v>
      </c>
      <c r="I33" s="59">
        <f t="shared" si="1"/>
        <v>807434.67999999993</v>
      </c>
    </row>
    <row r="34" spans="1:9" x14ac:dyDescent="0.2">
      <c r="A34" s="62"/>
      <c r="B34" s="63"/>
      <c r="C34" s="56"/>
      <c r="D34" s="56"/>
      <c r="E34" s="56"/>
      <c r="F34" s="56"/>
      <c r="G34" s="56"/>
      <c r="H34" s="56"/>
      <c r="I34" s="56"/>
    </row>
    <row r="35" spans="1:9" x14ac:dyDescent="0.2">
      <c r="A35" s="53" t="s">
        <v>21</v>
      </c>
      <c r="B35" s="54"/>
      <c r="C35" s="56">
        <v>14306.16</v>
      </c>
      <c r="D35" s="56">
        <v>10725.18</v>
      </c>
      <c r="E35" s="56">
        <v>8870.2199999999993</v>
      </c>
      <c r="F35" s="56">
        <v>6318.28</v>
      </c>
      <c r="G35" s="56">
        <v>8683.17</v>
      </c>
      <c r="H35" s="56">
        <v>8683.17</v>
      </c>
      <c r="I35" s="56">
        <v>8683.17</v>
      </c>
    </row>
    <row r="36" spans="1:9" x14ac:dyDescent="0.2">
      <c r="A36" s="62"/>
      <c r="B36" s="63"/>
      <c r="C36" s="56"/>
      <c r="D36" s="56"/>
      <c r="E36" s="56"/>
      <c r="F36" s="56"/>
      <c r="G36" s="56"/>
      <c r="H36" s="56"/>
      <c r="I36" s="56"/>
    </row>
    <row r="37" spans="1:9" x14ac:dyDescent="0.2">
      <c r="A37" s="53" t="s">
        <v>22</v>
      </c>
      <c r="B37" s="65"/>
      <c r="C37" s="163">
        <v>436316.63</v>
      </c>
      <c r="D37" s="163">
        <f t="shared" ref="D37:I37" si="2">D33-D35</f>
        <v>539219.56999999995</v>
      </c>
      <c r="E37" s="163">
        <f t="shared" si="2"/>
        <v>568256.71</v>
      </c>
      <c r="F37" s="163">
        <f t="shared" si="2"/>
        <v>657563.0299999998</v>
      </c>
      <c r="G37" s="163">
        <f t="shared" si="2"/>
        <v>798751.50999999978</v>
      </c>
      <c r="H37" s="163">
        <f t="shared" si="2"/>
        <v>798751.50999999989</v>
      </c>
      <c r="I37" s="163">
        <f t="shared" si="2"/>
        <v>798751.50999999989</v>
      </c>
    </row>
    <row r="38" spans="1:9" x14ac:dyDescent="0.2">
      <c r="A38" s="123"/>
      <c r="B38" s="123"/>
      <c r="C38" s="124"/>
      <c r="D38" s="124"/>
      <c r="E38" s="124"/>
      <c r="F38" s="124"/>
      <c r="G38" s="124"/>
      <c r="H38" s="124"/>
      <c r="I38" s="124"/>
    </row>
    <row r="39" spans="1:9" ht="13.5" customHeight="1" x14ac:dyDescent="0.2">
      <c r="A39" s="67" t="s">
        <v>23</v>
      </c>
      <c r="B39" s="44"/>
      <c r="C39" s="68"/>
      <c r="D39" s="68"/>
      <c r="E39" s="68"/>
      <c r="F39" s="68"/>
      <c r="G39" s="68"/>
      <c r="H39" s="68"/>
      <c r="I39" s="68"/>
    </row>
    <row r="40" spans="1:9" x14ac:dyDescent="0.2">
      <c r="A40" s="69" t="s">
        <v>45</v>
      </c>
      <c r="B40" s="63"/>
      <c r="C40" s="64"/>
      <c r="D40" s="64"/>
      <c r="E40" s="64"/>
      <c r="F40" s="64"/>
      <c r="G40" s="64"/>
      <c r="H40" s="64"/>
      <c r="I40" s="64"/>
    </row>
    <row r="41" spans="1:9" x14ac:dyDescent="0.2">
      <c r="A41" s="53"/>
      <c r="B41" s="54"/>
      <c r="C41" s="56"/>
      <c r="D41" s="56"/>
      <c r="E41" s="56"/>
      <c r="F41" s="56"/>
      <c r="G41" s="56"/>
      <c r="H41" s="56"/>
      <c r="I41" s="56"/>
    </row>
    <row r="42" spans="1:9" x14ac:dyDescent="0.2">
      <c r="A42" s="53" t="s">
        <v>6</v>
      </c>
      <c r="B42" s="54"/>
      <c r="C42" s="56"/>
      <c r="D42" s="56"/>
      <c r="E42" s="56"/>
      <c r="F42" s="56"/>
      <c r="G42" s="56"/>
      <c r="H42" s="56"/>
      <c r="I42" s="56"/>
    </row>
    <row r="43" spans="1:9" x14ac:dyDescent="0.2">
      <c r="A43" s="53"/>
      <c r="B43" s="54"/>
      <c r="C43" s="56"/>
      <c r="D43" s="56"/>
      <c r="E43" s="56"/>
      <c r="F43" s="56"/>
      <c r="G43" s="56"/>
      <c r="H43" s="56"/>
      <c r="I43" s="56"/>
    </row>
    <row r="44" spans="1:9" x14ac:dyDescent="0.2">
      <c r="A44" s="69" t="s">
        <v>8</v>
      </c>
      <c r="B44" s="65"/>
      <c r="C44" s="56"/>
      <c r="D44" s="56"/>
      <c r="E44" s="56"/>
      <c r="F44" s="56"/>
      <c r="G44" s="56"/>
      <c r="H44" s="56"/>
      <c r="I44" s="56"/>
    </row>
    <row r="45" spans="1:9" x14ac:dyDescent="0.2">
      <c r="A45" s="70" t="s">
        <v>9</v>
      </c>
      <c r="B45" s="71"/>
      <c r="C45" s="56"/>
      <c r="D45" s="56"/>
      <c r="E45" s="56"/>
      <c r="F45" s="56"/>
      <c r="G45" s="56"/>
      <c r="H45" s="56"/>
      <c r="I45" s="56"/>
    </row>
  </sheetData>
  <mergeCells count="4">
    <mergeCell ref="A12:I12"/>
    <mergeCell ref="A19:I19"/>
    <mergeCell ref="A14:I14"/>
    <mergeCell ref="A8:I8"/>
  </mergeCells>
  <pageMargins left="0.7" right="0.7" top="0.75" bottom="0.75" header="0.3" footer="0.3"/>
  <pageSetup scale="77" orientation="landscape" r:id="rId1"/>
  <headerFooter>
    <oddHeader>&amp;CReport on Non-General Fund Information
for Submittal to the 2025 Legislature</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0AE167-E466-4B3A-AE6F-8658B542FF45}">
  <sheetPr>
    <pageSetUpPr fitToPage="1"/>
  </sheetPr>
  <dimension ref="A2:M45"/>
  <sheetViews>
    <sheetView zoomScaleNormal="100" zoomScaleSheetLayoutView="100" workbookViewId="0">
      <selection activeCell="J10" sqref="J10"/>
    </sheetView>
  </sheetViews>
  <sheetFormatPr defaultColWidth="10.28515625" defaultRowHeight="12.75" x14ac:dyDescent="0.2"/>
  <cols>
    <col min="1" max="2" width="14.7109375" style="142" customWidth="1"/>
    <col min="3" max="8" width="14" style="142" customWidth="1"/>
    <col min="9" max="9" width="13.140625" style="142" customWidth="1"/>
    <col min="10" max="16384" width="10.28515625" style="142"/>
  </cols>
  <sheetData>
    <row r="2" spans="1:10" x14ac:dyDescent="0.2">
      <c r="A2" s="142" t="s">
        <v>13</v>
      </c>
      <c r="B2" s="44" t="s">
        <v>30</v>
      </c>
      <c r="C2" s="44"/>
      <c r="D2" s="44"/>
      <c r="G2" s="49" t="s">
        <v>14</v>
      </c>
      <c r="H2" s="3" t="s">
        <v>35</v>
      </c>
      <c r="I2" s="44"/>
    </row>
    <row r="3" spans="1:10" x14ac:dyDescent="0.2">
      <c r="A3" s="142" t="s">
        <v>20</v>
      </c>
      <c r="B3" s="44" t="s">
        <v>36</v>
      </c>
      <c r="C3" s="44"/>
      <c r="D3" s="44"/>
      <c r="G3" s="49" t="s">
        <v>15</v>
      </c>
      <c r="H3" s="5" t="s">
        <v>37</v>
      </c>
      <c r="I3" s="45"/>
    </row>
    <row r="4" spans="1:10" x14ac:dyDescent="0.2">
      <c r="A4" s="142" t="s">
        <v>16</v>
      </c>
      <c r="B4" s="44" t="s">
        <v>136</v>
      </c>
      <c r="C4" s="44"/>
      <c r="D4" s="44"/>
      <c r="G4" s="49" t="s">
        <v>18</v>
      </c>
      <c r="H4" s="44" t="s">
        <v>116</v>
      </c>
      <c r="I4" s="44"/>
    </row>
    <row r="5" spans="1:10" x14ac:dyDescent="0.2">
      <c r="A5" s="142" t="s">
        <v>17</v>
      </c>
      <c r="B5" s="44" t="s">
        <v>137</v>
      </c>
      <c r="C5" s="45"/>
      <c r="D5" s="45"/>
      <c r="G5" s="49" t="s">
        <v>19</v>
      </c>
      <c r="H5" s="45" t="s">
        <v>138</v>
      </c>
      <c r="I5" s="45"/>
    </row>
    <row r="7" spans="1:10" ht="6" customHeight="1" x14ac:dyDescent="0.2"/>
    <row r="8" spans="1:10" ht="36.75" customHeight="1" x14ac:dyDescent="0.2">
      <c r="A8" s="370" t="s">
        <v>378</v>
      </c>
      <c r="B8" s="370"/>
      <c r="C8" s="370"/>
      <c r="D8" s="370"/>
      <c r="E8" s="370"/>
      <c r="F8" s="370"/>
      <c r="G8" s="370"/>
      <c r="H8" s="370"/>
      <c r="I8" s="370"/>
    </row>
    <row r="9" spans="1:10" ht="6.75" customHeight="1" x14ac:dyDescent="0.2"/>
    <row r="10" spans="1:10" x14ac:dyDescent="0.2">
      <c r="A10" s="142" t="s">
        <v>139</v>
      </c>
    </row>
    <row r="11" spans="1:10" ht="8.25" customHeight="1" x14ac:dyDescent="0.2"/>
    <row r="12" spans="1:10" ht="30.75" customHeight="1" x14ac:dyDescent="0.2">
      <c r="A12" s="370" t="s">
        <v>140</v>
      </c>
      <c r="B12" s="370"/>
      <c r="C12" s="370"/>
      <c r="D12" s="370"/>
      <c r="E12" s="370"/>
      <c r="F12" s="370"/>
      <c r="G12" s="370"/>
      <c r="H12" s="370"/>
      <c r="I12" s="370"/>
    </row>
    <row r="13" spans="1:10" ht="7.5" customHeight="1" x14ac:dyDescent="0.2"/>
    <row r="14" spans="1:10" ht="36" customHeight="1" x14ac:dyDescent="0.2">
      <c r="A14" s="379" t="s">
        <v>141</v>
      </c>
      <c r="B14" s="379"/>
      <c r="C14" s="379"/>
      <c r="D14" s="379"/>
      <c r="E14" s="379"/>
      <c r="F14" s="379"/>
      <c r="G14" s="379"/>
      <c r="H14" s="379"/>
      <c r="I14" s="379"/>
      <c r="J14" s="273"/>
    </row>
    <row r="15" spans="1:10" ht="7.5" customHeight="1" x14ac:dyDescent="0.2">
      <c r="A15" s="273"/>
      <c r="B15" s="273"/>
      <c r="C15" s="273"/>
      <c r="D15" s="273"/>
      <c r="E15" s="273"/>
      <c r="F15" s="273"/>
      <c r="G15" s="273"/>
      <c r="H15" s="273"/>
      <c r="I15" s="273"/>
      <c r="J15" s="273"/>
    </row>
    <row r="16" spans="1:10" ht="13.5" customHeight="1" x14ac:dyDescent="0.2">
      <c r="A16" s="274" t="s">
        <v>332</v>
      </c>
      <c r="B16" s="274"/>
      <c r="C16" s="274"/>
      <c r="D16" s="274" t="s">
        <v>334</v>
      </c>
      <c r="E16" s="273"/>
      <c r="F16" s="273"/>
      <c r="G16" s="273"/>
      <c r="H16" s="273"/>
      <c r="I16" s="273"/>
      <c r="J16" s="273"/>
    </row>
    <row r="17" spans="1:13" ht="16.5" customHeight="1" x14ac:dyDescent="0.2">
      <c r="A17" s="274" t="s">
        <v>333</v>
      </c>
      <c r="B17" s="274"/>
      <c r="C17" s="274"/>
      <c r="D17" s="274"/>
      <c r="E17" s="269"/>
      <c r="F17" s="269"/>
      <c r="G17" s="269"/>
      <c r="H17" s="269"/>
      <c r="I17" s="269"/>
      <c r="J17" s="273"/>
    </row>
    <row r="19" spans="1:13" x14ac:dyDescent="0.2">
      <c r="A19" s="385" t="s">
        <v>12</v>
      </c>
      <c r="B19" s="386"/>
      <c r="C19" s="386"/>
      <c r="D19" s="386"/>
      <c r="E19" s="386"/>
      <c r="F19" s="386"/>
      <c r="G19" s="386"/>
      <c r="H19" s="386"/>
      <c r="I19" s="387"/>
    </row>
    <row r="20" spans="1:13" s="1" customFormat="1" x14ac:dyDescent="0.2">
      <c r="A20" s="6"/>
      <c r="B20" s="7"/>
      <c r="C20" s="8" t="s">
        <v>26</v>
      </c>
      <c r="D20" s="8" t="s">
        <v>27</v>
      </c>
      <c r="E20" s="8" t="s">
        <v>28</v>
      </c>
      <c r="F20" s="8" t="s">
        <v>29</v>
      </c>
      <c r="G20" s="36" t="s">
        <v>100</v>
      </c>
      <c r="H20" s="36" t="s">
        <v>101</v>
      </c>
      <c r="I20" s="36" t="s">
        <v>102</v>
      </c>
    </row>
    <row r="21" spans="1:13" x14ac:dyDescent="0.2">
      <c r="A21" s="53"/>
      <c r="B21" s="54"/>
      <c r="C21" s="84" t="s">
        <v>10</v>
      </c>
      <c r="D21" s="10" t="s">
        <v>10</v>
      </c>
      <c r="E21" s="10" t="s">
        <v>10</v>
      </c>
      <c r="F21" s="10" t="s">
        <v>10</v>
      </c>
      <c r="G21" s="10" t="s">
        <v>10</v>
      </c>
      <c r="H21" s="10" t="s">
        <v>11</v>
      </c>
      <c r="I21" s="10" t="s">
        <v>11</v>
      </c>
    </row>
    <row r="22" spans="1:13" x14ac:dyDescent="0.2">
      <c r="A22" s="53" t="s">
        <v>0</v>
      </c>
      <c r="B22" s="54"/>
      <c r="C22" s="56">
        <v>341839</v>
      </c>
      <c r="D22" s="56">
        <v>341839</v>
      </c>
      <c r="E22" s="56">
        <v>359442</v>
      </c>
      <c r="F22" s="56">
        <v>359442</v>
      </c>
      <c r="G22" s="283">
        <v>378063</v>
      </c>
      <c r="H22" s="283">
        <v>402151</v>
      </c>
      <c r="I22" s="283">
        <v>402151</v>
      </c>
    </row>
    <row r="23" spans="1:13" x14ac:dyDescent="0.2">
      <c r="A23" s="53" t="s">
        <v>1</v>
      </c>
      <c r="B23" s="54"/>
      <c r="C23" s="56">
        <v>209721.22999999998</v>
      </c>
      <c r="D23" s="56">
        <f t="shared" ref="D23:I23" si="0">C33</f>
        <v>145701.26999999996</v>
      </c>
      <c r="E23" s="56">
        <f t="shared" si="0"/>
        <v>42552.389999999956</v>
      </c>
      <c r="F23" s="56">
        <f t="shared" si="0"/>
        <v>6663.7299999999814</v>
      </c>
      <c r="G23" s="56">
        <f t="shared" si="0"/>
        <v>140949.04999999999</v>
      </c>
      <c r="H23" s="56">
        <f t="shared" si="0"/>
        <v>299543.55999999994</v>
      </c>
      <c r="I23" s="56">
        <f t="shared" si="0"/>
        <v>299543.55999999994</v>
      </c>
      <c r="K23" s="60"/>
      <c r="L23" s="60"/>
    </row>
    <row r="24" spans="1:13" x14ac:dyDescent="0.2">
      <c r="A24" s="53" t="s">
        <v>2</v>
      </c>
      <c r="B24" s="54"/>
      <c r="C24" s="56">
        <v>277872.03999999998</v>
      </c>
      <c r="D24" s="56">
        <v>254212.49</v>
      </c>
      <c r="E24" s="56">
        <v>239452.89</v>
      </c>
      <c r="F24" s="56">
        <v>234712.04</v>
      </c>
      <c r="G24" s="56">
        <v>302263.3</v>
      </c>
      <c r="H24" s="56">
        <v>234712.04</v>
      </c>
      <c r="I24" s="56">
        <v>234712.04</v>
      </c>
    </row>
    <row r="25" spans="1:13" x14ac:dyDescent="0.2">
      <c r="A25" s="53" t="s">
        <v>3</v>
      </c>
      <c r="B25" s="54"/>
      <c r="C25" s="127">
        <v>341892</v>
      </c>
      <c r="D25" s="127">
        <v>357361.37</v>
      </c>
      <c r="E25" s="127">
        <v>275341.55</v>
      </c>
      <c r="F25" s="127">
        <v>100426.72</v>
      </c>
      <c r="G25" s="56">
        <v>143668.79</v>
      </c>
      <c r="H25" s="56">
        <v>234712.04</v>
      </c>
      <c r="I25" s="56">
        <v>234712.04</v>
      </c>
      <c r="K25" s="162"/>
    </row>
    <row r="26" spans="1:13" x14ac:dyDescent="0.2">
      <c r="A26" s="53"/>
      <c r="B26" s="54"/>
      <c r="C26" s="56"/>
      <c r="D26" s="56"/>
      <c r="E26" s="56"/>
      <c r="F26" s="56"/>
      <c r="G26" s="56"/>
      <c r="H26" s="56"/>
      <c r="I26" s="56"/>
    </row>
    <row r="27" spans="1:13" x14ac:dyDescent="0.2">
      <c r="A27" s="53" t="s">
        <v>4</v>
      </c>
      <c r="B27" s="45"/>
      <c r="C27" s="58"/>
      <c r="D27" s="58"/>
      <c r="E27" s="58"/>
      <c r="F27" s="58"/>
      <c r="G27" s="58"/>
      <c r="H27" s="58"/>
      <c r="I27" s="58"/>
    </row>
    <row r="28" spans="1:13" x14ac:dyDescent="0.2">
      <c r="A28" s="337" t="s">
        <v>25</v>
      </c>
      <c r="B28" s="45"/>
      <c r="C28" s="60"/>
      <c r="D28" s="60"/>
      <c r="E28" s="60"/>
      <c r="F28" s="60"/>
      <c r="G28" s="60"/>
      <c r="H28" s="60"/>
      <c r="I28" s="60"/>
      <c r="M28" s="60"/>
    </row>
    <row r="29" spans="1:13" x14ac:dyDescent="0.2">
      <c r="A29" s="62"/>
      <c r="B29" s="63"/>
      <c r="C29" s="56"/>
      <c r="D29" s="56"/>
      <c r="E29" s="56"/>
      <c r="F29" s="56"/>
      <c r="G29" s="56"/>
      <c r="H29" s="56"/>
      <c r="I29" s="56"/>
    </row>
    <row r="30" spans="1:13" x14ac:dyDescent="0.2">
      <c r="A30" s="62"/>
      <c r="B30" s="63"/>
      <c r="C30" s="56"/>
      <c r="D30" s="56"/>
      <c r="E30" s="56"/>
      <c r="F30" s="56"/>
      <c r="G30" s="56"/>
      <c r="H30" s="56"/>
      <c r="I30" s="56"/>
    </row>
    <row r="31" spans="1:13" x14ac:dyDescent="0.2">
      <c r="A31" s="53" t="s">
        <v>5</v>
      </c>
      <c r="B31" s="54"/>
      <c r="C31" s="56">
        <v>0</v>
      </c>
      <c r="D31" s="56">
        <f t="shared" ref="D31:I31" si="1">D29+D30</f>
        <v>0</v>
      </c>
      <c r="E31" s="56">
        <f t="shared" si="1"/>
        <v>0</v>
      </c>
      <c r="F31" s="56">
        <f t="shared" si="1"/>
        <v>0</v>
      </c>
      <c r="G31" s="56">
        <f t="shared" si="1"/>
        <v>0</v>
      </c>
      <c r="H31" s="56">
        <f t="shared" si="1"/>
        <v>0</v>
      </c>
      <c r="I31" s="56">
        <f t="shared" si="1"/>
        <v>0</v>
      </c>
    </row>
    <row r="32" spans="1:13" x14ac:dyDescent="0.2">
      <c r="A32" s="53"/>
      <c r="B32" s="54"/>
      <c r="C32" s="56"/>
      <c r="D32" s="56"/>
      <c r="E32" s="56"/>
      <c r="F32" s="56"/>
      <c r="G32" s="56"/>
      <c r="H32" s="56"/>
      <c r="I32" s="56"/>
    </row>
    <row r="33" spans="1:9" ht="17.25" customHeight="1" x14ac:dyDescent="0.2">
      <c r="A33" s="53" t="s">
        <v>7</v>
      </c>
      <c r="B33" s="54"/>
      <c r="C33" s="59">
        <v>145701.26999999996</v>
      </c>
      <c r="D33" s="59">
        <f t="shared" ref="D33:I33" si="2">+D23+D24-D25+D31</f>
        <v>42552.389999999956</v>
      </c>
      <c r="E33" s="59">
        <f t="shared" si="2"/>
        <v>6663.7299999999814</v>
      </c>
      <c r="F33" s="59">
        <f t="shared" si="2"/>
        <v>140949.04999999999</v>
      </c>
      <c r="G33" s="59">
        <f t="shared" si="2"/>
        <v>299543.55999999994</v>
      </c>
      <c r="H33" s="59">
        <f t="shared" si="2"/>
        <v>299543.55999999994</v>
      </c>
      <c r="I33" s="59">
        <f t="shared" si="2"/>
        <v>299543.55999999994</v>
      </c>
    </row>
    <row r="34" spans="1:9" x14ac:dyDescent="0.2">
      <c r="A34" s="62"/>
      <c r="B34" s="63"/>
      <c r="C34" s="56"/>
      <c r="D34" s="56"/>
      <c r="E34" s="56"/>
      <c r="F34" s="56"/>
      <c r="G34" s="56"/>
      <c r="H34" s="56"/>
      <c r="I34" s="56"/>
    </row>
    <row r="35" spans="1:9" x14ac:dyDescent="0.2">
      <c r="A35" s="53" t="s">
        <v>21</v>
      </c>
      <c r="B35" s="54"/>
      <c r="C35" s="56">
        <v>0</v>
      </c>
      <c r="D35" s="56">
        <v>0</v>
      </c>
      <c r="E35" s="56">
        <v>0</v>
      </c>
      <c r="F35" s="56">
        <v>0</v>
      </c>
      <c r="G35" s="56">
        <v>0</v>
      </c>
      <c r="H35" s="56">
        <v>0</v>
      </c>
      <c r="I35" s="56">
        <v>0</v>
      </c>
    </row>
    <row r="36" spans="1:9" x14ac:dyDescent="0.2">
      <c r="A36" s="62"/>
      <c r="B36" s="63"/>
      <c r="C36" s="56"/>
      <c r="D36" s="56"/>
      <c r="E36" s="56"/>
      <c r="F36" s="56"/>
      <c r="G36" s="56"/>
      <c r="H36" s="56"/>
      <c r="I36" s="56"/>
    </row>
    <row r="37" spans="1:9" x14ac:dyDescent="0.2">
      <c r="A37" s="53" t="s">
        <v>22</v>
      </c>
      <c r="B37" s="65"/>
      <c r="C37" s="163">
        <v>145701.26999999996</v>
      </c>
      <c r="D37" s="163">
        <f t="shared" ref="D37:I37" si="3">D33-D35</f>
        <v>42552.389999999956</v>
      </c>
      <c r="E37" s="163">
        <f t="shared" si="3"/>
        <v>6663.7299999999814</v>
      </c>
      <c r="F37" s="163">
        <f t="shared" si="3"/>
        <v>140949.04999999999</v>
      </c>
      <c r="G37" s="163">
        <f t="shared" si="3"/>
        <v>299543.55999999994</v>
      </c>
      <c r="H37" s="163">
        <f t="shared" si="3"/>
        <v>299543.55999999994</v>
      </c>
      <c r="I37" s="163">
        <f t="shared" si="3"/>
        <v>299543.55999999994</v>
      </c>
    </row>
    <row r="38" spans="1:9" ht="9.75" customHeight="1" x14ac:dyDescent="0.2">
      <c r="A38" s="123"/>
      <c r="B38" s="123"/>
      <c r="C38" s="124"/>
      <c r="D38" s="124"/>
      <c r="E38" s="124"/>
      <c r="F38" s="124"/>
      <c r="G38" s="124"/>
      <c r="H38" s="124"/>
      <c r="I38" s="124"/>
    </row>
    <row r="39" spans="1:9" x14ac:dyDescent="0.2">
      <c r="A39" s="67" t="s">
        <v>23</v>
      </c>
      <c r="B39" s="44"/>
      <c r="C39" s="68"/>
      <c r="D39" s="68"/>
      <c r="E39" s="68"/>
      <c r="F39" s="68"/>
      <c r="G39" s="68"/>
      <c r="H39" s="68"/>
      <c r="I39" s="68"/>
    </row>
    <row r="40" spans="1:9" x14ac:dyDescent="0.2">
      <c r="A40" s="69" t="s">
        <v>45</v>
      </c>
      <c r="B40" s="63"/>
      <c r="C40" s="64"/>
      <c r="D40" s="64"/>
      <c r="E40" s="64"/>
      <c r="F40" s="64"/>
      <c r="G40" s="64"/>
      <c r="H40" s="64"/>
      <c r="I40" s="64"/>
    </row>
    <row r="41" spans="1:9" x14ac:dyDescent="0.2">
      <c r="A41" s="53"/>
      <c r="B41" s="54"/>
      <c r="C41" s="56"/>
      <c r="D41" s="56"/>
      <c r="E41" s="56"/>
      <c r="F41" s="56"/>
      <c r="G41" s="56"/>
      <c r="H41" s="56"/>
      <c r="I41" s="56"/>
    </row>
    <row r="42" spans="1:9" x14ac:dyDescent="0.2">
      <c r="A42" s="53" t="s">
        <v>6</v>
      </c>
      <c r="B42" s="54"/>
      <c r="C42" s="56"/>
      <c r="D42" s="56"/>
      <c r="E42" s="56"/>
      <c r="F42" s="56"/>
      <c r="G42" s="56"/>
      <c r="H42" s="56"/>
      <c r="I42" s="56"/>
    </row>
    <row r="43" spans="1:9" x14ac:dyDescent="0.2">
      <c r="A43" s="53"/>
      <c r="B43" s="54"/>
      <c r="C43" s="56"/>
      <c r="D43" s="56"/>
      <c r="E43" s="56"/>
      <c r="F43" s="56"/>
      <c r="G43" s="56"/>
      <c r="H43" s="56"/>
      <c r="I43" s="56"/>
    </row>
    <row r="44" spans="1:9" x14ac:dyDescent="0.2">
      <c r="A44" s="69" t="s">
        <v>8</v>
      </c>
      <c r="B44" s="65"/>
      <c r="C44" s="56"/>
      <c r="D44" s="56"/>
      <c r="E44" s="56"/>
      <c r="F44" s="56"/>
      <c r="G44" s="56"/>
      <c r="H44" s="56"/>
      <c r="I44" s="56"/>
    </row>
    <row r="45" spans="1:9" x14ac:dyDescent="0.2">
      <c r="A45" s="70" t="s">
        <v>9</v>
      </c>
      <c r="B45" s="71"/>
      <c r="C45" s="56"/>
      <c r="D45" s="56"/>
      <c r="E45" s="56"/>
      <c r="F45" s="56"/>
      <c r="G45" s="56"/>
      <c r="H45" s="56"/>
      <c r="I45" s="56"/>
    </row>
  </sheetData>
  <mergeCells count="4">
    <mergeCell ref="A8:I8"/>
    <mergeCell ref="A12:I12"/>
    <mergeCell ref="A19:I19"/>
    <mergeCell ref="A14:I14"/>
  </mergeCells>
  <pageMargins left="0.7" right="0.7" top="0.75" bottom="0.75" header="0.3" footer="0.3"/>
  <pageSetup scale="83" orientation="landscape" r:id="rId1"/>
  <headerFooter>
    <oddHeader>&amp;CReport on Non-General Fund Information
for Submittal to the 2025 Legislature</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351051-2804-478D-B1AA-8B89F6223CF0}">
  <sheetPr>
    <pageSetUpPr fitToPage="1"/>
  </sheetPr>
  <dimension ref="A2:Q46"/>
  <sheetViews>
    <sheetView zoomScaleNormal="100" zoomScaleSheetLayoutView="100" workbookViewId="0">
      <selection activeCell="L18" sqref="L18:M19"/>
    </sheetView>
  </sheetViews>
  <sheetFormatPr defaultColWidth="10.28515625" defaultRowHeight="12.75" x14ac:dyDescent="0.2"/>
  <cols>
    <col min="1" max="2" width="14.7109375" style="142" customWidth="1"/>
    <col min="3" max="8" width="14" style="142" customWidth="1"/>
    <col min="9" max="9" width="13.140625" style="142" customWidth="1"/>
    <col min="10" max="16384" width="10.28515625" style="142"/>
  </cols>
  <sheetData>
    <row r="2" spans="1:17" x14ac:dyDescent="0.2">
      <c r="A2" s="142" t="s">
        <v>13</v>
      </c>
      <c r="B2" s="44" t="s">
        <v>30</v>
      </c>
      <c r="C2" s="44"/>
      <c r="D2" s="44"/>
      <c r="G2" s="49" t="s">
        <v>14</v>
      </c>
      <c r="H2" s="3" t="s">
        <v>35</v>
      </c>
      <c r="I2" s="44"/>
    </row>
    <row r="3" spans="1:17" x14ac:dyDescent="0.2">
      <c r="A3" s="142" t="s">
        <v>20</v>
      </c>
      <c r="B3" s="44" t="s">
        <v>142</v>
      </c>
      <c r="C3" s="44"/>
      <c r="D3" s="44"/>
      <c r="G3" s="49" t="s">
        <v>15</v>
      </c>
      <c r="H3" s="5" t="s">
        <v>37</v>
      </c>
      <c r="I3" s="45"/>
    </row>
    <row r="4" spans="1:17" x14ac:dyDescent="0.2">
      <c r="A4" s="142" t="s">
        <v>16</v>
      </c>
      <c r="B4" s="44" t="s">
        <v>143</v>
      </c>
      <c r="C4" s="44"/>
      <c r="D4" s="44"/>
      <c r="G4" s="49" t="s">
        <v>18</v>
      </c>
      <c r="H4" s="44" t="s">
        <v>144</v>
      </c>
      <c r="I4" s="44"/>
    </row>
    <row r="5" spans="1:17" x14ac:dyDescent="0.2">
      <c r="A5" s="142" t="s">
        <v>17</v>
      </c>
      <c r="B5" s="44" t="s">
        <v>145</v>
      </c>
      <c r="C5" s="45"/>
      <c r="D5" s="45"/>
      <c r="G5" s="49" t="s">
        <v>19</v>
      </c>
      <c r="H5" s="45" t="s">
        <v>146</v>
      </c>
      <c r="I5" s="45"/>
    </row>
    <row r="8" spans="1:17" x14ac:dyDescent="0.2">
      <c r="A8" s="142" t="s">
        <v>147</v>
      </c>
    </row>
    <row r="9" spans="1:17" ht="7.5" customHeight="1" x14ac:dyDescent="0.2"/>
    <row r="10" spans="1:17" x14ac:dyDescent="0.2">
      <c r="A10" s="142" t="s">
        <v>148</v>
      </c>
    </row>
    <row r="11" spans="1:17" ht="7.5" customHeight="1" x14ac:dyDescent="0.2"/>
    <row r="12" spans="1:17" ht="30" customHeight="1" x14ac:dyDescent="0.2">
      <c r="A12" s="381" t="s">
        <v>149</v>
      </c>
      <c r="B12" s="381"/>
      <c r="C12" s="381"/>
      <c r="D12" s="381"/>
      <c r="E12" s="381"/>
      <c r="F12" s="381"/>
      <c r="G12" s="381"/>
      <c r="H12" s="381"/>
      <c r="I12" s="381"/>
      <c r="K12" s="107"/>
      <c r="L12" s="107"/>
      <c r="M12" s="107"/>
      <c r="N12" s="107"/>
      <c r="O12" s="107"/>
      <c r="P12" s="107"/>
      <c r="Q12" s="107"/>
    </row>
    <row r="13" spans="1:17" x14ac:dyDescent="0.2">
      <c r="K13" s="107"/>
      <c r="L13" s="107"/>
      <c r="M13" s="107"/>
      <c r="N13" s="107"/>
      <c r="O13" s="107"/>
      <c r="P13" s="107"/>
      <c r="Q13" s="107"/>
    </row>
    <row r="14" spans="1:17" x14ac:dyDescent="0.2">
      <c r="A14" s="364" t="s">
        <v>150</v>
      </c>
      <c r="B14" s="364"/>
      <c r="C14" s="364"/>
      <c r="D14" s="364"/>
      <c r="E14" s="364"/>
      <c r="F14" s="364"/>
      <c r="G14" s="364"/>
      <c r="H14" s="364"/>
      <c r="I14" s="364"/>
      <c r="K14" s="107"/>
      <c r="L14" s="107"/>
      <c r="M14" s="107"/>
      <c r="N14" s="107"/>
      <c r="O14" s="107"/>
      <c r="P14" s="107"/>
      <c r="Q14" s="107"/>
    </row>
    <row r="15" spans="1:17" ht="7.5" customHeight="1" x14ac:dyDescent="0.2">
      <c r="K15" s="107"/>
      <c r="L15" s="107"/>
      <c r="M15" s="107"/>
      <c r="N15" s="107"/>
      <c r="O15" s="107"/>
      <c r="P15" s="107"/>
      <c r="Q15" s="107"/>
    </row>
    <row r="16" spans="1:17" ht="14.25" customHeight="1" x14ac:dyDescent="0.2">
      <c r="A16" s="265" t="s">
        <v>332</v>
      </c>
      <c r="B16" s="265"/>
      <c r="C16" s="265"/>
      <c r="D16" s="265" t="s">
        <v>334</v>
      </c>
      <c r="K16" s="107"/>
      <c r="L16" s="107"/>
      <c r="M16" s="107"/>
      <c r="N16" s="107"/>
      <c r="O16" s="107"/>
      <c r="P16" s="107"/>
      <c r="Q16" s="107"/>
    </row>
    <row r="17" spans="1:11" x14ac:dyDescent="0.2">
      <c r="A17" s="266" t="s">
        <v>333</v>
      </c>
      <c r="B17" s="265"/>
      <c r="C17" s="265"/>
      <c r="D17" s="265"/>
      <c r="E17" s="214"/>
      <c r="F17" s="214"/>
      <c r="G17" s="214"/>
      <c r="H17" s="214"/>
      <c r="I17" s="214"/>
    </row>
    <row r="18" spans="1:11" x14ac:dyDescent="0.2">
      <c r="K18" s="164"/>
    </row>
    <row r="19" spans="1:11" x14ac:dyDescent="0.2">
      <c r="A19" s="385" t="s">
        <v>12</v>
      </c>
      <c r="B19" s="386"/>
      <c r="C19" s="386"/>
      <c r="D19" s="386"/>
      <c r="E19" s="386"/>
      <c r="F19" s="386"/>
      <c r="G19" s="386"/>
      <c r="H19" s="386"/>
      <c r="I19" s="387"/>
    </row>
    <row r="20" spans="1:11" s="1" customFormat="1" x14ac:dyDescent="0.2">
      <c r="A20" s="6"/>
      <c r="B20" s="7"/>
      <c r="C20" s="8" t="s">
        <v>26</v>
      </c>
      <c r="D20" s="8" t="s">
        <v>27</v>
      </c>
      <c r="E20" s="8" t="s">
        <v>28</v>
      </c>
      <c r="F20" s="8" t="s">
        <v>29</v>
      </c>
      <c r="G20" s="36" t="s">
        <v>100</v>
      </c>
      <c r="H20" s="36" t="s">
        <v>101</v>
      </c>
      <c r="I20" s="36" t="s">
        <v>102</v>
      </c>
    </row>
    <row r="21" spans="1:11" x14ac:dyDescent="0.2">
      <c r="A21" s="53"/>
      <c r="B21" s="54"/>
      <c r="C21" s="84" t="s">
        <v>10</v>
      </c>
      <c r="D21" s="10" t="s">
        <v>10</v>
      </c>
      <c r="E21" s="10" t="s">
        <v>10</v>
      </c>
      <c r="F21" s="10" t="s">
        <v>10</v>
      </c>
      <c r="G21" s="10" t="s">
        <v>10</v>
      </c>
      <c r="H21" s="10" t="s">
        <v>11</v>
      </c>
      <c r="I21" s="10" t="s">
        <v>11</v>
      </c>
    </row>
    <row r="22" spans="1:11" x14ac:dyDescent="0.2">
      <c r="A22" s="53" t="s">
        <v>0</v>
      </c>
      <c r="B22" s="54"/>
      <c r="C22" s="56">
        <v>246549</v>
      </c>
      <c r="D22" s="56">
        <v>249740</v>
      </c>
      <c r="E22" s="56">
        <v>253073</v>
      </c>
      <c r="F22" s="56">
        <v>253073</v>
      </c>
      <c r="G22" s="283">
        <v>264168</v>
      </c>
      <c r="H22" s="283">
        <v>271269</v>
      </c>
      <c r="I22" s="283">
        <v>271269</v>
      </c>
    </row>
    <row r="23" spans="1:11" x14ac:dyDescent="0.2">
      <c r="A23" s="53" t="s">
        <v>1</v>
      </c>
      <c r="B23" s="54"/>
      <c r="C23" s="56">
        <v>78710.87</v>
      </c>
      <c r="D23" s="56">
        <f t="shared" ref="D23:I23" si="0">C34</f>
        <v>154548.01999999999</v>
      </c>
      <c r="E23" s="56">
        <f t="shared" si="0"/>
        <v>235200.31</v>
      </c>
      <c r="F23" s="56">
        <f t="shared" si="0"/>
        <v>339909.19</v>
      </c>
      <c r="G23" s="283">
        <f t="shared" si="0"/>
        <v>565542.49</v>
      </c>
      <c r="H23" s="283">
        <f t="shared" si="0"/>
        <v>653554.29</v>
      </c>
      <c r="I23" s="283">
        <f t="shared" si="0"/>
        <v>653554.29</v>
      </c>
    </row>
    <row r="24" spans="1:11" x14ac:dyDescent="0.2">
      <c r="A24" s="53" t="s">
        <v>2</v>
      </c>
      <c r="B24" s="54"/>
      <c r="C24" s="56">
        <v>0</v>
      </c>
      <c r="D24" s="56">
        <v>0</v>
      </c>
      <c r="E24" s="56">
        <f>238000-238000</f>
        <v>0</v>
      </c>
      <c r="F24" s="56">
        <v>0</v>
      </c>
      <c r="G24" s="283">
        <v>270900</v>
      </c>
      <c r="H24" s="283">
        <v>260000</v>
      </c>
      <c r="I24" s="283">
        <v>260000</v>
      </c>
    </row>
    <row r="25" spans="1:11" x14ac:dyDescent="0.2">
      <c r="A25" s="53" t="s">
        <v>3</v>
      </c>
      <c r="B25" s="54"/>
      <c r="C25" s="56">
        <v>161162.85</v>
      </c>
      <c r="D25" s="56">
        <v>157347.71</v>
      </c>
      <c r="E25" s="56">
        <v>133291.12</v>
      </c>
      <c r="F25" s="56">
        <v>291.7</v>
      </c>
      <c r="G25" s="283">
        <v>182888.2</v>
      </c>
      <c r="H25" s="283">
        <v>260000</v>
      </c>
      <c r="I25" s="283">
        <v>260000</v>
      </c>
      <c r="K25" s="60"/>
    </row>
    <row r="26" spans="1:11" x14ac:dyDescent="0.2">
      <c r="A26" s="53"/>
      <c r="B26" s="54"/>
      <c r="C26" s="56"/>
      <c r="D26" s="56"/>
      <c r="E26" s="56"/>
      <c r="F26" s="56"/>
      <c r="G26" s="56"/>
      <c r="H26" s="56"/>
      <c r="I26" s="56"/>
    </row>
    <row r="27" spans="1:11" x14ac:dyDescent="0.2">
      <c r="A27" s="53" t="s">
        <v>4</v>
      </c>
      <c r="B27" s="45"/>
      <c r="C27" s="58"/>
      <c r="D27" s="58"/>
      <c r="E27" s="59"/>
      <c r="F27" s="59"/>
      <c r="G27" s="59"/>
      <c r="H27" s="59"/>
      <c r="I27" s="59"/>
    </row>
    <row r="28" spans="1:11" x14ac:dyDescent="0.2">
      <c r="A28" s="337" t="s">
        <v>25</v>
      </c>
      <c r="B28" s="45"/>
      <c r="C28" s="60"/>
      <c r="D28" s="60"/>
      <c r="E28" s="163"/>
      <c r="F28" s="163"/>
      <c r="G28" s="163"/>
      <c r="H28" s="163"/>
      <c r="I28" s="163"/>
    </row>
    <row r="29" spans="1:11" x14ac:dyDescent="0.2">
      <c r="A29" s="388" t="s">
        <v>151</v>
      </c>
      <c r="B29" s="389"/>
      <c r="C29" s="56">
        <v>237000</v>
      </c>
      <c r="D29" s="56">
        <v>238000</v>
      </c>
      <c r="E29" s="56">
        <v>238000</v>
      </c>
      <c r="F29" s="56">
        <v>225925</v>
      </c>
      <c r="G29" s="56"/>
      <c r="H29" s="56"/>
      <c r="I29" s="56"/>
    </row>
    <row r="30" spans="1:11" x14ac:dyDescent="0.2">
      <c r="A30" s="390"/>
      <c r="B30" s="391"/>
      <c r="C30" s="56"/>
      <c r="D30" s="56"/>
      <c r="E30" s="56"/>
      <c r="F30" s="56"/>
      <c r="G30" s="56"/>
      <c r="H30" s="56"/>
      <c r="I30" s="56"/>
    </row>
    <row r="31" spans="1:11" x14ac:dyDescent="0.2">
      <c r="A31" s="62" t="s">
        <v>152</v>
      </c>
      <c r="B31" s="63"/>
      <c r="C31" s="56"/>
      <c r="D31" s="56"/>
      <c r="E31" s="56"/>
      <c r="F31" s="56"/>
      <c r="G31" s="56"/>
      <c r="H31" s="56"/>
      <c r="I31" s="56"/>
    </row>
    <row r="32" spans="1:11" x14ac:dyDescent="0.2">
      <c r="A32" s="53" t="s">
        <v>5</v>
      </c>
      <c r="B32" s="54"/>
      <c r="C32" s="56">
        <v>237000</v>
      </c>
      <c r="D32" s="56">
        <f t="shared" ref="D32:F32" si="1">SUM(D29:D31)</f>
        <v>238000</v>
      </c>
      <c r="E32" s="56">
        <f t="shared" si="1"/>
        <v>238000</v>
      </c>
      <c r="F32" s="56">
        <f t="shared" si="1"/>
        <v>225925</v>
      </c>
      <c r="G32" s="56">
        <f t="shared" ref="G32:I32" si="2">SUM(G29:G31)</f>
        <v>0</v>
      </c>
      <c r="H32" s="56">
        <f t="shared" si="2"/>
        <v>0</v>
      </c>
      <c r="I32" s="56">
        <f t="shared" si="2"/>
        <v>0</v>
      </c>
    </row>
    <row r="33" spans="1:9" x14ac:dyDescent="0.2">
      <c r="A33" s="53"/>
      <c r="B33" s="54"/>
      <c r="C33" s="56"/>
      <c r="D33" s="56"/>
      <c r="E33" s="56"/>
      <c r="F33" s="56"/>
      <c r="G33" s="56"/>
      <c r="H33" s="56"/>
      <c r="I33" s="56"/>
    </row>
    <row r="34" spans="1:9" x14ac:dyDescent="0.2">
      <c r="A34" s="53" t="s">
        <v>7</v>
      </c>
      <c r="B34" s="54"/>
      <c r="C34" s="59">
        <v>154548.01999999999</v>
      </c>
      <c r="D34" s="59">
        <f>+D23+D24-D25+D32</f>
        <v>235200.31</v>
      </c>
      <c r="E34" s="59">
        <f t="shared" ref="E34:I34" si="3">+E23+E24-E25+E32</f>
        <v>339909.19</v>
      </c>
      <c r="F34" s="59">
        <f t="shared" si="3"/>
        <v>565542.49</v>
      </c>
      <c r="G34" s="59">
        <f t="shared" si="3"/>
        <v>653554.29</v>
      </c>
      <c r="H34" s="59">
        <f t="shared" si="3"/>
        <v>653554.29</v>
      </c>
      <c r="I34" s="59">
        <f t="shared" si="3"/>
        <v>653554.29</v>
      </c>
    </row>
    <row r="35" spans="1:9" x14ac:dyDescent="0.2">
      <c r="A35" s="62"/>
      <c r="B35" s="63"/>
      <c r="C35" s="56"/>
      <c r="D35" s="56"/>
      <c r="E35" s="56"/>
      <c r="F35" s="56"/>
      <c r="G35" s="56"/>
      <c r="H35" s="56"/>
      <c r="I35" s="56"/>
    </row>
    <row r="36" spans="1:9" x14ac:dyDescent="0.2">
      <c r="A36" s="53" t="s">
        <v>21</v>
      </c>
      <c r="B36" s="54"/>
      <c r="C36" s="56">
        <v>0</v>
      </c>
      <c r="D36" s="56">
        <v>0</v>
      </c>
      <c r="E36" s="56">
        <v>0</v>
      </c>
      <c r="F36" s="56">
        <v>0</v>
      </c>
      <c r="G36" s="56">
        <v>619.04999999999995</v>
      </c>
      <c r="H36" s="56">
        <v>0</v>
      </c>
      <c r="I36" s="56">
        <v>0</v>
      </c>
    </row>
    <row r="37" spans="1:9" x14ac:dyDescent="0.2">
      <c r="A37" s="62"/>
      <c r="B37" s="63"/>
      <c r="C37" s="56"/>
      <c r="D37" s="56"/>
      <c r="E37" s="56"/>
      <c r="F37" s="56"/>
      <c r="G37" s="56"/>
      <c r="H37" s="56"/>
      <c r="I37" s="56"/>
    </row>
    <row r="38" spans="1:9" x14ac:dyDescent="0.2">
      <c r="A38" s="53" t="s">
        <v>22</v>
      </c>
      <c r="B38" s="65"/>
      <c r="C38" s="160">
        <v>154548.01999999999</v>
      </c>
      <c r="D38" s="160">
        <f t="shared" ref="D38:I38" si="4">D34-D36</f>
        <v>235200.31</v>
      </c>
      <c r="E38" s="160">
        <f t="shared" si="4"/>
        <v>339909.19</v>
      </c>
      <c r="F38" s="160">
        <f t="shared" si="4"/>
        <v>565542.49</v>
      </c>
      <c r="G38" s="160">
        <f t="shared" si="4"/>
        <v>652935.24</v>
      </c>
      <c r="H38" s="160">
        <f t="shared" si="4"/>
        <v>653554.29</v>
      </c>
      <c r="I38" s="160">
        <f t="shared" si="4"/>
        <v>653554.29</v>
      </c>
    </row>
    <row r="39" spans="1:9" x14ac:dyDescent="0.2">
      <c r="A39" s="123"/>
      <c r="B39" s="123"/>
      <c r="C39" s="124"/>
      <c r="D39" s="124"/>
      <c r="E39" s="124"/>
      <c r="F39" s="124"/>
      <c r="G39" s="124"/>
      <c r="H39" s="124"/>
      <c r="I39" s="124"/>
    </row>
    <row r="40" spans="1:9" x14ac:dyDescent="0.2">
      <c r="A40" s="67" t="s">
        <v>23</v>
      </c>
      <c r="B40" s="44"/>
      <c r="C40" s="68"/>
      <c r="D40" s="68"/>
      <c r="E40" s="68"/>
      <c r="F40" s="68"/>
      <c r="G40" s="68"/>
      <c r="H40" s="68"/>
      <c r="I40" s="68"/>
    </row>
    <row r="41" spans="1:9" x14ac:dyDescent="0.2">
      <c r="A41" s="69" t="s">
        <v>45</v>
      </c>
      <c r="B41" s="63"/>
      <c r="C41" s="64"/>
      <c r="D41" s="64"/>
      <c r="E41" s="64"/>
      <c r="F41" s="64"/>
      <c r="G41" s="64"/>
      <c r="H41" s="64"/>
      <c r="I41" s="64"/>
    </row>
    <row r="42" spans="1:9" x14ac:dyDescent="0.2">
      <c r="A42" s="53"/>
      <c r="B42" s="54"/>
      <c r="C42" s="56"/>
      <c r="D42" s="56"/>
      <c r="E42" s="56"/>
      <c r="F42" s="56"/>
      <c r="G42" s="56"/>
      <c r="H42" s="56"/>
      <c r="I42" s="56"/>
    </row>
    <row r="43" spans="1:9" x14ac:dyDescent="0.2">
      <c r="A43" s="53" t="s">
        <v>6</v>
      </c>
      <c r="B43" s="54"/>
      <c r="C43" s="56"/>
      <c r="D43" s="56"/>
      <c r="E43" s="56"/>
      <c r="F43" s="56"/>
      <c r="G43" s="56"/>
      <c r="H43" s="56"/>
      <c r="I43" s="56"/>
    </row>
    <row r="44" spans="1:9" x14ac:dyDescent="0.2">
      <c r="A44" s="53"/>
      <c r="B44" s="54"/>
      <c r="C44" s="56"/>
      <c r="D44" s="56"/>
      <c r="E44" s="56"/>
      <c r="F44" s="56"/>
      <c r="G44" s="56"/>
      <c r="H44" s="56"/>
      <c r="I44" s="56"/>
    </row>
    <row r="45" spans="1:9" x14ac:dyDescent="0.2">
      <c r="A45" s="69" t="s">
        <v>8</v>
      </c>
      <c r="B45" s="65"/>
      <c r="C45" s="56"/>
      <c r="D45" s="56"/>
      <c r="E45" s="56"/>
      <c r="F45" s="56"/>
      <c r="G45" s="56"/>
      <c r="H45" s="56"/>
      <c r="I45" s="56"/>
    </row>
    <row r="46" spans="1:9" x14ac:dyDescent="0.2">
      <c r="A46" s="70" t="s">
        <v>9</v>
      </c>
      <c r="B46" s="71"/>
      <c r="C46" s="56"/>
      <c r="D46" s="56"/>
      <c r="E46" s="56"/>
      <c r="F46" s="56"/>
      <c r="G46" s="56"/>
      <c r="H46" s="56"/>
      <c r="I46" s="56"/>
    </row>
  </sheetData>
  <mergeCells count="4">
    <mergeCell ref="A12:I12"/>
    <mergeCell ref="A19:I19"/>
    <mergeCell ref="A29:B30"/>
    <mergeCell ref="A14:I14"/>
  </mergeCells>
  <pageMargins left="0.7" right="0.7" top="0.75" bottom="0.75" header="0.3" footer="0.3"/>
  <pageSetup scale="87" orientation="landscape" r:id="rId1"/>
  <headerFooter>
    <oddHeader>&amp;CReport on Non-General Fund Information
for Submittal to the 2025 Legislature</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D6EAB3-D331-4F3D-A36A-6B09479DE052}">
  <sheetPr>
    <pageSetUpPr fitToPage="1"/>
  </sheetPr>
  <dimension ref="A1:J46"/>
  <sheetViews>
    <sheetView zoomScaleNormal="100" zoomScaleSheetLayoutView="100" workbookViewId="0">
      <selection activeCell="L15" sqref="L15"/>
    </sheetView>
  </sheetViews>
  <sheetFormatPr defaultColWidth="10.28515625" defaultRowHeight="12.75" x14ac:dyDescent="0.2"/>
  <cols>
    <col min="1" max="2" width="14.7109375" style="142" customWidth="1"/>
    <col min="3" max="8" width="14" style="142" customWidth="1"/>
    <col min="9" max="9" width="13.140625" style="142" customWidth="1"/>
    <col min="10" max="16384" width="10.28515625" style="142"/>
  </cols>
  <sheetData>
    <row r="1" spans="1:9" x14ac:dyDescent="0.2">
      <c r="A1" s="73"/>
      <c r="B1" s="73"/>
      <c r="C1" s="73"/>
      <c r="D1" s="73"/>
      <c r="E1" s="73"/>
      <c r="F1" s="73"/>
      <c r="G1" s="73"/>
      <c r="H1" s="73"/>
      <c r="I1" s="73"/>
    </row>
    <row r="2" spans="1:9" x14ac:dyDescent="0.2">
      <c r="A2" s="73" t="s">
        <v>13</v>
      </c>
      <c r="B2" s="74" t="s">
        <v>30</v>
      </c>
      <c r="C2" s="74"/>
      <c r="D2" s="74"/>
      <c r="E2" s="73"/>
      <c r="F2" s="73"/>
      <c r="G2" s="75" t="s">
        <v>14</v>
      </c>
      <c r="H2" s="3" t="s">
        <v>35</v>
      </c>
      <c r="I2" s="74"/>
    </row>
    <row r="3" spans="1:9" x14ac:dyDescent="0.2">
      <c r="A3" s="73" t="s">
        <v>20</v>
      </c>
      <c r="B3" s="74" t="s">
        <v>74</v>
      </c>
      <c r="C3" s="74"/>
      <c r="D3" s="74"/>
      <c r="E3" s="73"/>
      <c r="F3" s="73"/>
      <c r="G3" s="75" t="s">
        <v>15</v>
      </c>
      <c r="H3" s="5" t="s">
        <v>37</v>
      </c>
      <c r="I3" s="78"/>
    </row>
    <row r="4" spans="1:9" x14ac:dyDescent="0.2">
      <c r="A4" s="73" t="s">
        <v>16</v>
      </c>
      <c r="B4" s="74" t="s">
        <v>153</v>
      </c>
      <c r="C4" s="74"/>
      <c r="D4" s="74"/>
      <c r="E4" s="73"/>
      <c r="F4" s="73"/>
      <c r="G4" s="75" t="s">
        <v>18</v>
      </c>
      <c r="H4" s="74" t="s">
        <v>154</v>
      </c>
      <c r="I4" s="74"/>
    </row>
    <row r="5" spans="1:9" x14ac:dyDescent="0.2">
      <c r="A5" s="73" t="s">
        <v>17</v>
      </c>
      <c r="B5" s="74" t="s">
        <v>155</v>
      </c>
      <c r="C5" s="78"/>
      <c r="D5" s="78"/>
      <c r="E5" s="73"/>
      <c r="F5" s="73"/>
      <c r="G5" s="75" t="s">
        <v>19</v>
      </c>
      <c r="H5" s="78" t="s">
        <v>156</v>
      </c>
      <c r="I5" s="78"/>
    </row>
    <row r="6" spans="1:9" x14ac:dyDescent="0.2">
      <c r="A6" s="73"/>
      <c r="B6" s="73"/>
      <c r="C6" s="73"/>
      <c r="D6" s="73"/>
      <c r="E6" s="73"/>
      <c r="F6" s="73"/>
      <c r="G6" s="73"/>
      <c r="H6" s="73"/>
      <c r="I6" s="73"/>
    </row>
    <row r="7" spans="1:9" x14ac:dyDescent="0.2">
      <c r="A7" s="73"/>
      <c r="B7" s="73"/>
      <c r="C7" s="73"/>
      <c r="D7" s="73"/>
      <c r="E7" s="73"/>
      <c r="F7" s="73"/>
      <c r="G7" s="73"/>
      <c r="H7" s="73"/>
      <c r="I7" s="73"/>
    </row>
    <row r="8" spans="1:9" x14ac:dyDescent="0.2">
      <c r="A8" s="73" t="s">
        <v>157</v>
      </c>
      <c r="B8" s="73"/>
      <c r="C8" s="73"/>
      <c r="D8" s="73"/>
      <c r="E8" s="73"/>
      <c r="F8" s="73"/>
      <c r="G8" s="73"/>
      <c r="H8" s="73"/>
      <c r="I8" s="73"/>
    </row>
    <row r="9" spans="1:9" x14ac:dyDescent="0.2">
      <c r="A9" s="73"/>
      <c r="B9" s="73"/>
      <c r="C9" s="73"/>
      <c r="D9" s="73"/>
      <c r="E9" s="73"/>
      <c r="F9" s="73"/>
      <c r="G9" s="73"/>
      <c r="H9" s="73"/>
      <c r="I9" s="73"/>
    </row>
    <row r="10" spans="1:9" x14ac:dyDescent="0.2">
      <c r="A10" s="73" t="s">
        <v>158</v>
      </c>
      <c r="B10" s="73"/>
      <c r="C10" s="73"/>
      <c r="D10" s="73"/>
      <c r="E10" s="73"/>
      <c r="F10" s="73"/>
      <c r="G10" s="73"/>
      <c r="H10" s="73"/>
      <c r="I10" s="73"/>
    </row>
    <row r="11" spans="1:9" x14ac:dyDescent="0.2">
      <c r="A11" s="73"/>
      <c r="B11" s="73"/>
      <c r="C11" s="73"/>
      <c r="D11" s="73"/>
      <c r="E11" s="73"/>
      <c r="F11" s="73"/>
      <c r="G11" s="73"/>
      <c r="H11" s="73"/>
      <c r="I11" s="73"/>
    </row>
    <row r="12" spans="1:9" ht="27.75" customHeight="1" x14ac:dyDescent="0.2">
      <c r="A12" s="364" t="s">
        <v>159</v>
      </c>
      <c r="B12" s="364"/>
      <c r="C12" s="364"/>
      <c r="D12" s="364"/>
      <c r="E12" s="364"/>
      <c r="F12" s="364"/>
      <c r="G12" s="364"/>
      <c r="H12" s="364"/>
      <c r="I12" s="364"/>
    </row>
    <row r="13" spans="1:9" x14ac:dyDescent="0.2">
      <c r="A13" s="73"/>
      <c r="B13" s="73"/>
      <c r="C13" s="73"/>
      <c r="D13" s="73"/>
      <c r="E13" s="73"/>
      <c r="F13" s="73"/>
      <c r="G13" s="73"/>
      <c r="H13" s="73"/>
      <c r="I13" s="73"/>
    </row>
    <row r="14" spans="1:9" ht="26.25" customHeight="1" x14ac:dyDescent="0.2">
      <c r="A14" s="392" t="s">
        <v>160</v>
      </c>
      <c r="B14" s="392"/>
      <c r="C14" s="392"/>
      <c r="D14" s="392"/>
      <c r="E14" s="392"/>
      <c r="F14" s="392"/>
      <c r="G14" s="392"/>
      <c r="H14" s="392"/>
      <c r="I14" s="392"/>
    </row>
    <row r="15" spans="1:9" ht="8.25" customHeight="1" x14ac:dyDescent="0.2">
      <c r="A15" s="273"/>
      <c r="B15" s="273"/>
      <c r="C15" s="273"/>
      <c r="D15" s="273"/>
      <c r="E15" s="273"/>
      <c r="F15" s="273"/>
      <c r="G15" s="273"/>
      <c r="H15" s="273"/>
      <c r="I15" s="273"/>
    </row>
    <row r="16" spans="1:9" ht="15" customHeight="1" x14ac:dyDescent="0.2">
      <c r="A16" s="274" t="s">
        <v>332</v>
      </c>
      <c r="B16" s="274"/>
      <c r="C16" s="274"/>
      <c r="D16" s="274" t="s">
        <v>334</v>
      </c>
      <c r="E16" s="273"/>
      <c r="F16" s="273"/>
      <c r="G16" s="273"/>
      <c r="H16" s="273"/>
      <c r="I16" s="273"/>
    </row>
    <row r="17" spans="1:10" ht="17.25" customHeight="1" x14ac:dyDescent="0.2">
      <c r="A17" s="274" t="s">
        <v>333</v>
      </c>
      <c r="B17" s="274"/>
      <c r="C17" s="274"/>
      <c r="D17" s="274"/>
      <c r="E17" s="272"/>
      <c r="F17" s="272"/>
      <c r="G17" s="272"/>
      <c r="H17" s="272"/>
      <c r="I17" s="272"/>
    </row>
    <row r="19" spans="1:10" x14ac:dyDescent="0.2">
      <c r="A19" s="382" t="s">
        <v>12</v>
      </c>
      <c r="B19" s="383"/>
      <c r="C19" s="383"/>
      <c r="D19" s="383"/>
      <c r="E19" s="383"/>
      <c r="F19" s="383"/>
      <c r="G19" s="383"/>
      <c r="H19" s="383"/>
      <c r="I19" s="384"/>
    </row>
    <row r="20" spans="1:10" s="1" customFormat="1" x14ac:dyDescent="0.2">
      <c r="A20" s="6"/>
      <c r="B20" s="7"/>
      <c r="C20" s="8" t="s">
        <v>26</v>
      </c>
      <c r="D20" s="8" t="s">
        <v>27</v>
      </c>
      <c r="E20" s="8" t="s">
        <v>28</v>
      </c>
      <c r="F20" s="8" t="s">
        <v>29</v>
      </c>
      <c r="G20" s="36" t="s">
        <v>100</v>
      </c>
      <c r="H20" s="36" t="s">
        <v>101</v>
      </c>
      <c r="I20" s="36" t="s">
        <v>102</v>
      </c>
    </row>
    <row r="21" spans="1:10" x14ac:dyDescent="0.2">
      <c r="A21" s="82"/>
      <c r="B21" s="83"/>
      <c r="C21" s="84" t="s">
        <v>10</v>
      </c>
      <c r="D21" s="10" t="s">
        <v>10</v>
      </c>
      <c r="E21" s="10" t="s">
        <v>10</v>
      </c>
      <c r="F21" s="10" t="s">
        <v>10</v>
      </c>
      <c r="G21" s="10" t="s">
        <v>10</v>
      </c>
      <c r="H21" s="10" t="s">
        <v>11</v>
      </c>
      <c r="I21" s="10" t="s">
        <v>11</v>
      </c>
    </row>
    <row r="22" spans="1:10" x14ac:dyDescent="0.2">
      <c r="A22" s="82" t="s">
        <v>0</v>
      </c>
      <c r="B22" s="83"/>
      <c r="C22" s="85">
        <v>400000</v>
      </c>
      <c r="D22" s="56">
        <v>400000</v>
      </c>
      <c r="E22" s="56">
        <v>400000</v>
      </c>
      <c r="F22" s="56">
        <v>400000</v>
      </c>
      <c r="G22" s="283">
        <v>800000</v>
      </c>
      <c r="H22" s="283">
        <v>800000</v>
      </c>
      <c r="I22" s="283">
        <v>800000</v>
      </c>
    </row>
    <row r="23" spans="1:10" x14ac:dyDescent="0.2">
      <c r="A23" s="82" t="s">
        <v>1</v>
      </c>
      <c r="B23" s="83"/>
      <c r="C23" s="85">
        <v>1238848.07</v>
      </c>
      <c r="D23" s="85">
        <f t="shared" ref="D23:I23" si="0">C34</f>
        <v>1477015.1500000001</v>
      </c>
      <c r="E23" s="85">
        <f t="shared" si="0"/>
        <v>1544665.4300000002</v>
      </c>
      <c r="F23" s="85">
        <f t="shared" si="0"/>
        <v>1511032.9600000002</v>
      </c>
      <c r="G23" s="85">
        <f t="shared" si="0"/>
        <v>2004272.8200000005</v>
      </c>
      <c r="H23" s="85">
        <f t="shared" si="0"/>
        <v>2191188.0000000005</v>
      </c>
      <c r="I23" s="85">
        <f t="shared" si="0"/>
        <v>2191188.0000000005</v>
      </c>
    </row>
    <row r="24" spans="1:10" x14ac:dyDescent="0.2">
      <c r="A24" s="82" t="s">
        <v>2</v>
      </c>
      <c r="B24" s="83"/>
      <c r="C24" s="85">
        <v>238167.08</v>
      </c>
      <c r="D24" s="56">
        <v>167650.28</v>
      </c>
      <c r="E24" s="56">
        <v>158626.07999999999</v>
      </c>
      <c r="F24" s="56">
        <v>700981.31</v>
      </c>
      <c r="G24" s="56">
        <v>580035.80000000005</v>
      </c>
      <c r="H24" s="56">
        <v>700981.31</v>
      </c>
      <c r="I24" s="56">
        <v>700981.31</v>
      </c>
    </row>
    <row r="25" spans="1:10" x14ac:dyDescent="0.2">
      <c r="A25" s="82" t="s">
        <v>3</v>
      </c>
      <c r="B25" s="83"/>
      <c r="C25" s="85">
        <v>0</v>
      </c>
      <c r="D25" s="56">
        <v>100000</v>
      </c>
      <c r="E25" s="56">
        <v>192258.55</v>
      </c>
      <c r="F25" s="56">
        <v>207741.45</v>
      </c>
      <c r="G25" s="56">
        <v>393120.62</v>
      </c>
      <c r="H25" s="56">
        <v>700981.31</v>
      </c>
      <c r="I25" s="56">
        <v>700981.31</v>
      </c>
      <c r="J25" s="60"/>
    </row>
    <row r="26" spans="1:10" x14ac:dyDescent="0.2">
      <c r="A26" s="82"/>
      <c r="B26" s="83"/>
      <c r="C26" s="85"/>
      <c r="D26" s="56"/>
      <c r="E26" s="56"/>
      <c r="F26" s="56"/>
      <c r="G26" s="56"/>
      <c r="H26" s="56"/>
      <c r="I26" s="56"/>
    </row>
    <row r="27" spans="1:10" x14ac:dyDescent="0.2">
      <c r="A27" s="82" t="s">
        <v>4</v>
      </c>
      <c r="B27" s="78"/>
      <c r="C27" s="88"/>
      <c r="D27" s="58"/>
      <c r="E27" s="59"/>
      <c r="F27" s="59"/>
      <c r="G27" s="59"/>
      <c r="H27" s="59"/>
      <c r="I27" s="59"/>
    </row>
    <row r="28" spans="1:10" x14ac:dyDescent="0.2">
      <c r="A28" s="337" t="s">
        <v>25</v>
      </c>
      <c r="B28" s="78"/>
      <c r="C28" s="90"/>
      <c r="D28" s="60"/>
      <c r="E28" s="61"/>
      <c r="F28" s="61"/>
      <c r="G28" s="61"/>
      <c r="H28" s="61"/>
      <c r="I28" s="61"/>
    </row>
    <row r="29" spans="1:10" x14ac:dyDescent="0.2">
      <c r="A29" s="92"/>
      <c r="B29" s="73"/>
      <c r="C29" s="85"/>
      <c r="D29" s="56"/>
      <c r="E29" s="56"/>
      <c r="F29" s="56"/>
      <c r="G29" s="56"/>
      <c r="H29" s="56"/>
      <c r="I29" s="56"/>
    </row>
    <row r="30" spans="1:10" x14ac:dyDescent="0.2">
      <c r="A30" s="92"/>
      <c r="B30" s="73"/>
      <c r="C30" s="85"/>
      <c r="D30" s="56"/>
      <c r="E30" s="56"/>
      <c r="F30" s="56"/>
      <c r="G30" s="56"/>
      <c r="H30" s="56"/>
      <c r="I30" s="56"/>
    </row>
    <row r="31" spans="1:10" x14ac:dyDescent="0.2">
      <c r="A31" s="92"/>
      <c r="B31" s="73"/>
      <c r="C31" s="85"/>
      <c r="D31" s="56"/>
      <c r="E31" s="56"/>
      <c r="F31" s="56"/>
      <c r="G31" s="56"/>
      <c r="H31" s="56"/>
      <c r="I31" s="56"/>
    </row>
    <row r="32" spans="1:10" x14ac:dyDescent="0.2">
      <c r="A32" s="82" t="s">
        <v>5</v>
      </c>
      <c r="B32" s="83"/>
      <c r="C32" s="85"/>
      <c r="D32" s="56"/>
      <c r="E32" s="56"/>
      <c r="F32" s="56"/>
      <c r="G32" s="56"/>
      <c r="H32" s="56"/>
      <c r="I32" s="56"/>
    </row>
    <row r="33" spans="1:9" x14ac:dyDescent="0.2">
      <c r="A33" s="82"/>
      <c r="B33" s="83"/>
      <c r="C33" s="85"/>
      <c r="D33" s="56"/>
      <c r="E33" s="56"/>
      <c r="F33" s="56"/>
      <c r="G33" s="56"/>
      <c r="H33" s="56"/>
      <c r="I33" s="56"/>
    </row>
    <row r="34" spans="1:9" x14ac:dyDescent="0.2">
      <c r="A34" s="82" t="s">
        <v>7</v>
      </c>
      <c r="B34" s="83"/>
      <c r="C34" s="89">
        <v>1477015.1500000001</v>
      </c>
      <c r="D34" s="59">
        <f t="shared" ref="D34:I34" si="1">+D23+D24-D25+D32</f>
        <v>1544665.4300000002</v>
      </c>
      <c r="E34" s="59">
        <f t="shared" si="1"/>
        <v>1511032.9600000002</v>
      </c>
      <c r="F34" s="59">
        <f t="shared" si="1"/>
        <v>2004272.8200000005</v>
      </c>
      <c r="G34" s="59">
        <f t="shared" si="1"/>
        <v>2191188.0000000005</v>
      </c>
      <c r="H34" s="59">
        <f t="shared" si="1"/>
        <v>2191188.0000000005</v>
      </c>
      <c r="I34" s="59">
        <f t="shared" si="1"/>
        <v>2191188.0000000005</v>
      </c>
    </row>
    <row r="35" spans="1:9" x14ac:dyDescent="0.2">
      <c r="A35" s="92"/>
      <c r="B35" s="93"/>
      <c r="C35" s="85"/>
      <c r="D35" s="56"/>
      <c r="E35" s="56"/>
      <c r="F35" s="56"/>
      <c r="G35" s="56"/>
      <c r="H35" s="56"/>
      <c r="I35" s="56"/>
    </row>
    <row r="36" spans="1:9" x14ac:dyDescent="0.2">
      <c r="A36" s="82" t="s">
        <v>21</v>
      </c>
      <c r="B36" s="83"/>
      <c r="C36" s="85">
        <v>100000</v>
      </c>
      <c r="D36" s="56">
        <v>0</v>
      </c>
      <c r="E36" s="56">
        <v>107741.45</v>
      </c>
      <c r="F36" s="56">
        <v>300000</v>
      </c>
      <c r="G36" s="56">
        <v>306879.38</v>
      </c>
      <c r="H36" s="56">
        <v>300000</v>
      </c>
      <c r="I36" s="56">
        <v>300000</v>
      </c>
    </row>
    <row r="37" spans="1:9" x14ac:dyDescent="0.2">
      <c r="A37" s="92"/>
      <c r="B37" s="93"/>
      <c r="C37" s="85"/>
      <c r="D37" s="85"/>
      <c r="E37" s="85"/>
      <c r="F37" s="85"/>
      <c r="G37" s="85"/>
      <c r="H37" s="85"/>
      <c r="I37" s="85"/>
    </row>
    <row r="38" spans="1:9" x14ac:dyDescent="0.2">
      <c r="A38" s="82" t="s">
        <v>22</v>
      </c>
      <c r="B38" s="96"/>
      <c r="C38" s="161">
        <v>1377015.1500000001</v>
      </c>
      <c r="D38" s="161">
        <f t="shared" ref="D38:I38" si="2">D34-D36</f>
        <v>1544665.4300000002</v>
      </c>
      <c r="E38" s="161">
        <f t="shared" si="2"/>
        <v>1403291.5100000002</v>
      </c>
      <c r="F38" s="161">
        <f t="shared" si="2"/>
        <v>1704272.8200000005</v>
      </c>
      <c r="G38" s="161">
        <f t="shared" si="2"/>
        <v>1884308.6200000006</v>
      </c>
      <c r="H38" s="161">
        <f t="shared" si="2"/>
        <v>1891188.0000000005</v>
      </c>
      <c r="I38" s="161">
        <f t="shared" si="2"/>
        <v>1891188.0000000005</v>
      </c>
    </row>
    <row r="39" spans="1:9" x14ac:dyDescent="0.2">
      <c r="A39" s="119"/>
      <c r="B39" s="119"/>
      <c r="C39" s="120"/>
      <c r="D39" s="120"/>
      <c r="E39" s="120"/>
      <c r="F39" s="120"/>
      <c r="G39" s="120"/>
      <c r="H39" s="120"/>
      <c r="I39" s="120"/>
    </row>
    <row r="40" spans="1:9" x14ac:dyDescent="0.2">
      <c r="A40" s="98" t="s">
        <v>23</v>
      </c>
      <c r="B40" s="74"/>
      <c r="C40" s="68"/>
      <c r="D40" s="68"/>
      <c r="E40" s="99"/>
      <c r="F40" s="99"/>
      <c r="G40" s="99"/>
      <c r="H40" s="99"/>
      <c r="I40" s="99"/>
    </row>
    <row r="41" spans="1:9" x14ac:dyDescent="0.2">
      <c r="A41" s="100" t="s">
        <v>45</v>
      </c>
      <c r="B41" s="93"/>
      <c r="C41" s="64"/>
      <c r="D41" s="64"/>
      <c r="E41" s="95"/>
      <c r="F41" s="95"/>
      <c r="G41" s="95"/>
      <c r="H41" s="95"/>
      <c r="I41" s="95"/>
    </row>
    <row r="42" spans="1:9" x14ac:dyDescent="0.2">
      <c r="A42" s="82"/>
      <c r="B42" s="83"/>
      <c r="C42" s="85"/>
      <c r="D42" s="85"/>
      <c r="E42" s="85"/>
      <c r="F42" s="85"/>
      <c r="G42" s="85"/>
      <c r="H42" s="85"/>
      <c r="I42" s="85"/>
    </row>
    <row r="43" spans="1:9" x14ac:dyDescent="0.2">
      <c r="A43" s="82" t="s">
        <v>6</v>
      </c>
      <c r="B43" s="83"/>
      <c r="C43" s="56"/>
      <c r="D43" s="56"/>
      <c r="E43" s="85"/>
      <c r="F43" s="85"/>
      <c r="G43" s="85"/>
      <c r="H43" s="85"/>
      <c r="I43" s="85"/>
    </row>
    <row r="44" spans="1:9" x14ac:dyDescent="0.2">
      <c r="A44" s="82"/>
      <c r="B44" s="83"/>
      <c r="C44" s="56"/>
      <c r="D44" s="56"/>
      <c r="E44" s="85"/>
      <c r="F44" s="85"/>
      <c r="G44" s="85"/>
      <c r="H44" s="85"/>
      <c r="I44" s="85"/>
    </row>
    <row r="45" spans="1:9" x14ac:dyDescent="0.2">
      <c r="A45" s="100" t="s">
        <v>8</v>
      </c>
      <c r="B45" s="96"/>
      <c r="C45" s="56"/>
      <c r="D45" s="56"/>
      <c r="E45" s="85"/>
      <c r="F45" s="85"/>
      <c r="G45" s="85"/>
      <c r="H45" s="85"/>
      <c r="I45" s="85"/>
    </row>
    <row r="46" spans="1:9" x14ac:dyDescent="0.2">
      <c r="A46" s="101" t="s">
        <v>9</v>
      </c>
      <c r="B46" s="102"/>
      <c r="C46" s="56"/>
      <c r="D46" s="56"/>
      <c r="E46" s="85"/>
      <c r="F46" s="85"/>
      <c r="G46" s="85"/>
      <c r="H46" s="85"/>
      <c r="I46" s="85"/>
    </row>
  </sheetData>
  <mergeCells count="3">
    <mergeCell ref="A12:I12"/>
    <mergeCell ref="A14:I14"/>
    <mergeCell ref="A19:I19"/>
  </mergeCells>
  <pageMargins left="0.7" right="0.7" top="0.75" bottom="0.75" header="0.3" footer="0.3"/>
  <pageSetup scale="83" orientation="landscape" r:id="rId1"/>
  <headerFooter>
    <oddHeader>&amp;CReport on Non-General Fund Information
for Submittal to the 2025 Legislature</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705F40-2D6A-44C9-9F5A-DF5CDFB32277}">
  <sheetPr>
    <pageSetUpPr fitToPage="1"/>
  </sheetPr>
  <dimension ref="A1:J46"/>
  <sheetViews>
    <sheetView zoomScaleNormal="100" zoomScaleSheetLayoutView="100" workbookViewId="0">
      <selection activeCell="J27" sqref="J27"/>
    </sheetView>
  </sheetViews>
  <sheetFormatPr defaultColWidth="10.28515625" defaultRowHeight="12.75" x14ac:dyDescent="0.2"/>
  <cols>
    <col min="1" max="2" width="14.7109375" style="142" customWidth="1"/>
    <col min="3" max="8" width="14" style="142" customWidth="1"/>
    <col min="9" max="9" width="13.140625" style="142" customWidth="1"/>
    <col min="10" max="16384" width="10.28515625" style="142"/>
  </cols>
  <sheetData>
    <row r="1" spans="1:9" x14ac:dyDescent="0.2">
      <c r="A1" s="73"/>
      <c r="B1" s="73"/>
      <c r="C1" s="73"/>
      <c r="D1" s="73"/>
      <c r="E1" s="73"/>
      <c r="F1" s="73"/>
      <c r="G1" s="73"/>
      <c r="H1" s="73"/>
      <c r="I1" s="73"/>
    </row>
    <row r="2" spans="1:9" x14ac:dyDescent="0.2">
      <c r="A2" s="73" t="s">
        <v>13</v>
      </c>
      <c r="B2" s="74" t="s">
        <v>30</v>
      </c>
      <c r="C2" s="74"/>
      <c r="D2" s="74"/>
      <c r="E2" s="73"/>
      <c r="F2" s="73"/>
      <c r="G2" s="75" t="s">
        <v>14</v>
      </c>
      <c r="H2" s="3" t="s">
        <v>35</v>
      </c>
      <c r="I2" s="74"/>
    </row>
    <row r="3" spans="1:9" x14ac:dyDescent="0.2">
      <c r="A3" s="73" t="s">
        <v>20</v>
      </c>
      <c r="B3" s="74" t="s">
        <v>161</v>
      </c>
      <c r="C3" s="74"/>
      <c r="D3" s="74"/>
      <c r="E3" s="73"/>
      <c r="F3" s="73"/>
      <c r="G3" s="75" t="s">
        <v>15</v>
      </c>
      <c r="H3" s="5" t="s">
        <v>37</v>
      </c>
      <c r="I3" s="78"/>
    </row>
    <row r="4" spans="1:9" x14ac:dyDescent="0.2">
      <c r="A4" s="73" t="s">
        <v>16</v>
      </c>
      <c r="B4" s="74" t="s">
        <v>162</v>
      </c>
      <c r="C4" s="74"/>
      <c r="D4" s="74"/>
      <c r="E4" s="73"/>
      <c r="F4" s="73"/>
      <c r="G4" s="75" t="s">
        <v>18</v>
      </c>
      <c r="H4" s="74" t="s">
        <v>116</v>
      </c>
      <c r="I4" s="74"/>
    </row>
    <row r="5" spans="1:9" x14ac:dyDescent="0.2">
      <c r="A5" s="73" t="s">
        <v>17</v>
      </c>
      <c r="B5" s="74" t="s">
        <v>163</v>
      </c>
      <c r="C5" s="78"/>
      <c r="D5" s="78"/>
      <c r="E5" s="73"/>
      <c r="F5" s="73"/>
      <c r="G5" s="75" t="s">
        <v>19</v>
      </c>
      <c r="H5" s="78" t="s">
        <v>164</v>
      </c>
      <c r="I5" s="78"/>
    </row>
    <row r="6" spans="1:9" x14ac:dyDescent="0.2">
      <c r="A6" s="73"/>
      <c r="B6" s="73"/>
      <c r="C6" s="73"/>
      <c r="D6" s="73"/>
      <c r="E6" s="73"/>
      <c r="F6" s="73"/>
      <c r="G6" s="73"/>
      <c r="H6" s="73"/>
      <c r="I6" s="73"/>
    </row>
    <row r="7" spans="1:9" x14ac:dyDescent="0.2">
      <c r="A7" s="73"/>
      <c r="B7" s="73"/>
      <c r="C7" s="73"/>
      <c r="D7" s="73"/>
      <c r="E7" s="73"/>
      <c r="F7" s="73"/>
      <c r="G7" s="73"/>
      <c r="H7" s="73"/>
      <c r="I7" s="73"/>
    </row>
    <row r="8" spans="1:9" ht="25.5" customHeight="1" x14ac:dyDescent="0.2">
      <c r="A8" s="364" t="s">
        <v>379</v>
      </c>
      <c r="B8" s="364"/>
      <c r="C8" s="364"/>
      <c r="D8" s="364"/>
      <c r="E8" s="364"/>
      <c r="F8" s="364"/>
      <c r="G8" s="364"/>
      <c r="H8" s="364"/>
      <c r="I8" s="364"/>
    </row>
    <row r="9" spans="1:9" x14ac:dyDescent="0.2">
      <c r="A9" s="73"/>
      <c r="B9" s="73"/>
      <c r="C9" s="73"/>
      <c r="D9" s="73"/>
      <c r="E9" s="73"/>
      <c r="F9" s="73"/>
      <c r="G9" s="73"/>
      <c r="H9" s="73"/>
      <c r="I9" s="73"/>
    </row>
    <row r="10" spans="1:9" x14ac:dyDescent="0.2">
      <c r="A10" s="73" t="s">
        <v>165</v>
      </c>
      <c r="B10" s="73"/>
      <c r="C10" s="73"/>
      <c r="D10" s="73"/>
      <c r="E10" s="73"/>
      <c r="F10" s="73"/>
      <c r="G10" s="73"/>
      <c r="H10" s="73"/>
      <c r="I10" s="73"/>
    </row>
    <row r="11" spans="1:9" x14ac:dyDescent="0.2">
      <c r="A11" s="73"/>
      <c r="B11" s="73"/>
      <c r="C11" s="73"/>
      <c r="D11" s="73"/>
      <c r="E11" s="73"/>
      <c r="F11" s="73"/>
      <c r="G11" s="73"/>
      <c r="H11" s="73"/>
      <c r="I11" s="73"/>
    </row>
    <row r="12" spans="1:9" x14ac:dyDescent="0.2">
      <c r="A12" s="73" t="s">
        <v>166</v>
      </c>
      <c r="B12" s="73"/>
      <c r="C12" s="73"/>
      <c r="D12" s="73"/>
      <c r="E12" s="73"/>
      <c r="F12" s="73"/>
      <c r="G12" s="73"/>
      <c r="H12" s="73"/>
      <c r="I12" s="73"/>
    </row>
    <row r="13" spans="1:9" x14ac:dyDescent="0.2">
      <c r="A13" s="73"/>
      <c r="B13" s="73"/>
      <c r="C13" s="73"/>
      <c r="D13" s="73"/>
      <c r="E13" s="73"/>
      <c r="F13" s="73"/>
      <c r="G13" s="73"/>
      <c r="H13" s="73"/>
      <c r="I13" s="73"/>
    </row>
    <row r="14" spans="1:9" ht="27" customHeight="1" x14ac:dyDescent="0.2">
      <c r="A14" s="380" t="s">
        <v>167</v>
      </c>
      <c r="B14" s="380"/>
      <c r="C14" s="380"/>
      <c r="D14" s="380"/>
      <c r="E14" s="380"/>
      <c r="F14" s="380"/>
      <c r="G14" s="380"/>
      <c r="H14" s="380"/>
      <c r="I14" s="380"/>
    </row>
    <row r="15" spans="1:9" x14ac:dyDescent="0.2">
      <c r="A15" s="73"/>
      <c r="B15" s="73"/>
      <c r="C15" s="73"/>
      <c r="D15" s="73"/>
      <c r="E15" s="73"/>
      <c r="F15" s="73"/>
      <c r="G15" s="73"/>
      <c r="H15" s="73"/>
      <c r="I15" s="73"/>
    </row>
    <row r="16" spans="1:9" x14ac:dyDescent="0.2">
      <c r="A16" s="265" t="s">
        <v>332</v>
      </c>
      <c r="B16" s="265"/>
      <c r="C16" s="265"/>
      <c r="D16" s="265" t="s">
        <v>334</v>
      </c>
      <c r="E16" s="73"/>
      <c r="F16" s="73"/>
      <c r="G16" s="73"/>
      <c r="H16" s="73"/>
      <c r="I16" s="73"/>
    </row>
    <row r="17" spans="1:10" ht="15" customHeight="1" x14ac:dyDescent="0.2">
      <c r="A17" s="266" t="s">
        <v>333</v>
      </c>
      <c r="B17" s="265"/>
      <c r="C17" s="265"/>
      <c r="D17" s="265"/>
      <c r="E17" s="267"/>
      <c r="F17" s="267"/>
      <c r="G17" s="267"/>
      <c r="H17" s="267"/>
      <c r="I17" s="267"/>
    </row>
    <row r="18" spans="1:10" x14ac:dyDescent="0.2">
      <c r="A18" s="73"/>
      <c r="B18" s="73"/>
      <c r="C18" s="73"/>
      <c r="D18" s="73"/>
      <c r="E18" s="73"/>
      <c r="F18" s="73"/>
      <c r="G18" s="73"/>
      <c r="H18" s="73"/>
      <c r="I18" s="73"/>
    </row>
    <row r="19" spans="1:10" x14ac:dyDescent="0.2">
      <c r="A19" s="382" t="s">
        <v>12</v>
      </c>
      <c r="B19" s="383"/>
      <c r="C19" s="383"/>
      <c r="D19" s="383"/>
      <c r="E19" s="383"/>
      <c r="F19" s="383"/>
      <c r="G19" s="383"/>
      <c r="H19" s="383"/>
      <c r="I19" s="384"/>
    </row>
    <row r="20" spans="1:10" s="1" customFormat="1" x14ac:dyDescent="0.2">
      <c r="A20" s="6"/>
      <c r="B20" s="7"/>
      <c r="C20" s="8" t="s">
        <v>26</v>
      </c>
      <c r="D20" s="8" t="s">
        <v>27</v>
      </c>
      <c r="E20" s="8" t="s">
        <v>28</v>
      </c>
      <c r="F20" s="8" t="s">
        <v>29</v>
      </c>
      <c r="G20" s="36" t="s">
        <v>100</v>
      </c>
      <c r="H20" s="36" t="s">
        <v>101</v>
      </c>
      <c r="I20" s="36" t="s">
        <v>102</v>
      </c>
    </row>
    <row r="21" spans="1:10" x14ac:dyDescent="0.2">
      <c r="A21" s="82"/>
      <c r="B21" s="83"/>
      <c r="C21" s="84" t="s">
        <v>10</v>
      </c>
      <c r="D21" s="10" t="s">
        <v>10</v>
      </c>
      <c r="E21" s="10" t="s">
        <v>10</v>
      </c>
      <c r="F21" s="10" t="s">
        <v>10</v>
      </c>
      <c r="G21" s="10" t="s">
        <v>10</v>
      </c>
      <c r="H21" s="10" t="s">
        <v>11</v>
      </c>
      <c r="I21" s="10" t="s">
        <v>11</v>
      </c>
    </row>
    <row r="22" spans="1:10" x14ac:dyDescent="0.2">
      <c r="A22" s="82" t="s">
        <v>0</v>
      </c>
      <c r="B22" s="83"/>
      <c r="C22" s="85">
        <v>28021</v>
      </c>
      <c r="D22" s="85">
        <v>28021</v>
      </c>
      <c r="E22" s="85">
        <v>28021</v>
      </c>
      <c r="F22" s="85">
        <v>28021</v>
      </c>
      <c r="G22" s="85">
        <v>28021</v>
      </c>
      <c r="H22" s="85">
        <v>28021</v>
      </c>
      <c r="I22" s="85">
        <v>28021</v>
      </c>
    </row>
    <row r="23" spans="1:10" x14ac:dyDescent="0.2">
      <c r="A23" s="82" t="s">
        <v>1</v>
      </c>
      <c r="B23" s="83"/>
      <c r="C23" s="85">
        <v>54498.779999999984</v>
      </c>
      <c r="D23" s="85">
        <f t="shared" ref="D23:I23" si="0">C34</f>
        <v>48058.009999999987</v>
      </c>
      <c r="E23" s="85">
        <f t="shared" si="0"/>
        <v>64066.569999999985</v>
      </c>
      <c r="F23" s="85">
        <f t="shared" si="0"/>
        <v>63203.249999999985</v>
      </c>
      <c r="G23" s="85">
        <f t="shared" si="0"/>
        <v>69468.049999999988</v>
      </c>
      <c r="H23" s="85">
        <f t="shared" si="0"/>
        <v>62675.26999999999</v>
      </c>
      <c r="I23" s="85">
        <f t="shared" si="0"/>
        <v>62675.26999999999</v>
      </c>
    </row>
    <row r="24" spans="1:10" x14ac:dyDescent="0.2">
      <c r="A24" s="82" t="s">
        <v>2</v>
      </c>
      <c r="B24" s="83"/>
      <c r="C24" s="127">
        <v>8320.7999999999993</v>
      </c>
      <c r="D24" s="127">
        <v>20452.43</v>
      </c>
      <c r="E24" s="127">
        <v>9123.18</v>
      </c>
      <c r="F24" s="127">
        <v>18591.61</v>
      </c>
      <c r="G24" s="127">
        <v>10150.719999999999</v>
      </c>
      <c r="H24" s="127">
        <v>18591.61</v>
      </c>
      <c r="I24" s="127">
        <v>10150.719999999999</v>
      </c>
    </row>
    <row r="25" spans="1:10" x14ac:dyDescent="0.2">
      <c r="A25" s="82" t="s">
        <v>3</v>
      </c>
      <c r="B25" s="83"/>
      <c r="C25" s="127">
        <v>14761.57</v>
      </c>
      <c r="D25" s="127">
        <v>4443.87</v>
      </c>
      <c r="E25" s="127">
        <v>9986.5</v>
      </c>
      <c r="F25" s="127">
        <v>12326.81</v>
      </c>
      <c r="G25" s="127">
        <v>16943.5</v>
      </c>
      <c r="H25" s="127">
        <v>18591.61</v>
      </c>
      <c r="I25" s="127">
        <v>18591.61</v>
      </c>
      <c r="J25" s="162"/>
    </row>
    <row r="26" spans="1:10" x14ac:dyDescent="0.2">
      <c r="A26" s="82"/>
      <c r="B26" s="83"/>
      <c r="C26" s="85"/>
      <c r="D26" s="56"/>
      <c r="E26" s="56"/>
      <c r="F26" s="56"/>
      <c r="G26" s="56"/>
      <c r="H26" s="56"/>
      <c r="I26" s="56"/>
    </row>
    <row r="27" spans="1:10" x14ac:dyDescent="0.2">
      <c r="A27" s="82" t="s">
        <v>4</v>
      </c>
      <c r="B27" s="78"/>
      <c r="C27" s="88"/>
      <c r="D27" s="58"/>
      <c r="E27" s="59"/>
      <c r="F27" s="59"/>
      <c r="G27" s="59"/>
      <c r="H27" s="59"/>
      <c r="I27" s="59"/>
    </row>
    <row r="28" spans="1:10" x14ac:dyDescent="0.2">
      <c r="A28" s="337" t="s">
        <v>25</v>
      </c>
      <c r="B28" s="78"/>
      <c r="C28" s="90"/>
      <c r="D28" s="60"/>
      <c r="E28" s="61"/>
      <c r="F28" s="61"/>
      <c r="G28" s="61"/>
      <c r="H28" s="61"/>
      <c r="I28" s="61"/>
    </row>
    <row r="29" spans="1:10" x14ac:dyDescent="0.2">
      <c r="A29" s="92"/>
      <c r="B29" s="93"/>
      <c r="C29" s="85"/>
      <c r="D29" s="56"/>
      <c r="E29" s="56"/>
      <c r="F29" s="56"/>
      <c r="G29" s="56"/>
      <c r="H29" s="56"/>
      <c r="I29" s="56"/>
    </row>
    <row r="30" spans="1:10" x14ac:dyDescent="0.2">
      <c r="A30" s="92"/>
      <c r="B30" s="93"/>
      <c r="C30" s="85"/>
      <c r="D30" s="56"/>
      <c r="E30" s="56"/>
      <c r="F30" s="56"/>
      <c r="G30" s="56"/>
      <c r="H30" s="56"/>
      <c r="I30" s="56"/>
    </row>
    <row r="31" spans="1:10" x14ac:dyDescent="0.2">
      <c r="A31" s="92"/>
      <c r="B31" s="93"/>
      <c r="C31" s="85"/>
      <c r="D31" s="56"/>
      <c r="E31" s="56"/>
      <c r="F31" s="56"/>
      <c r="G31" s="56"/>
      <c r="H31" s="56"/>
      <c r="I31" s="56"/>
    </row>
    <row r="32" spans="1:10" x14ac:dyDescent="0.2">
      <c r="A32" s="82" t="s">
        <v>5</v>
      </c>
      <c r="B32" s="83"/>
      <c r="C32" s="85"/>
      <c r="D32" s="56"/>
      <c r="E32" s="56"/>
      <c r="F32" s="56"/>
      <c r="G32" s="56"/>
      <c r="H32" s="56"/>
      <c r="I32" s="56"/>
    </row>
    <row r="33" spans="1:9" x14ac:dyDescent="0.2">
      <c r="A33" s="82"/>
      <c r="B33" s="83"/>
      <c r="C33" s="85"/>
      <c r="D33" s="56"/>
      <c r="E33" s="56"/>
      <c r="F33" s="56"/>
      <c r="G33" s="56"/>
      <c r="H33" s="56"/>
      <c r="I33" s="56"/>
    </row>
    <row r="34" spans="1:9" x14ac:dyDescent="0.2">
      <c r="A34" s="82" t="s">
        <v>7</v>
      </c>
      <c r="B34" s="83"/>
      <c r="C34" s="89">
        <v>48058.009999999987</v>
      </c>
      <c r="D34" s="59">
        <f t="shared" ref="D34:I34" si="1">+D23+D24-D25+D32</f>
        <v>64066.569999999985</v>
      </c>
      <c r="E34" s="59">
        <f t="shared" si="1"/>
        <v>63203.249999999985</v>
      </c>
      <c r="F34" s="59">
        <f t="shared" si="1"/>
        <v>69468.049999999988</v>
      </c>
      <c r="G34" s="59">
        <f t="shared" si="1"/>
        <v>62675.26999999999</v>
      </c>
      <c r="H34" s="59">
        <f t="shared" si="1"/>
        <v>62675.26999999999</v>
      </c>
      <c r="I34" s="59">
        <f t="shared" si="1"/>
        <v>54234.37999999999</v>
      </c>
    </row>
    <row r="35" spans="1:9" x14ac:dyDescent="0.2">
      <c r="A35" s="92"/>
      <c r="B35" s="93"/>
      <c r="C35" s="85"/>
      <c r="D35" s="56"/>
      <c r="E35" s="56"/>
      <c r="F35" s="56"/>
      <c r="G35" s="56"/>
      <c r="H35" s="56"/>
      <c r="I35" s="56"/>
    </row>
    <row r="36" spans="1:9" x14ac:dyDescent="0.2">
      <c r="A36" s="82" t="s">
        <v>21</v>
      </c>
      <c r="B36" s="83"/>
      <c r="C36" s="95">
        <v>968.62</v>
      </c>
      <c r="D36" s="64">
        <v>2744.46</v>
      </c>
      <c r="E36" s="95">
        <v>60.25</v>
      </c>
      <c r="F36" s="95">
        <v>2167.85</v>
      </c>
      <c r="G36" s="95">
        <v>1824.22</v>
      </c>
      <c r="H36" s="95">
        <v>1824.22</v>
      </c>
      <c r="I36" s="95">
        <v>1824.22</v>
      </c>
    </row>
    <row r="37" spans="1:9" x14ac:dyDescent="0.2">
      <c r="A37" s="92"/>
      <c r="B37" s="93"/>
      <c r="C37" s="85"/>
      <c r="D37" s="56"/>
      <c r="E37" s="56"/>
      <c r="F37" s="56"/>
      <c r="G37" s="56"/>
      <c r="H37" s="56"/>
      <c r="I37" s="56"/>
    </row>
    <row r="38" spans="1:9" x14ac:dyDescent="0.2">
      <c r="A38" s="82" t="s">
        <v>22</v>
      </c>
      <c r="B38" s="96"/>
      <c r="C38" s="161">
        <v>47089.389999999985</v>
      </c>
      <c r="D38" s="161">
        <f t="shared" ref="D38:I38" si="2">D34-D36</f>
        <v>61322.109999999986</v>
      </c>
      <c r="E38" s="161">
        <f t="shared" si="2"/>
        <v>63142.999999999985</v>
      </c>
      <c r="F38" s="161">
        <f t="shared" si="2"/>
        <v>67300.199999999983</v>
      </c>
      <c r="G38" s="161">
        <f t="shared" si="2"/>
        <v>60851.049999999988</v>
      </c>
      <c r="H38" s="161">
        <f t="shared" si="2"/>
        <v>60851.049999999988</v>
      </c>
      <c r="I38" s="161">
        <f t="shared" si="2"/>
        <v>52410.159999999989</v>
      </c>
    </row>
    <row r="39" spans="1:9" x14ac:dyDescent="0.2">
      <c r="A39" s="119"/>
      <c r="B39" s="119"/>
      <c r="C39" s="120"/>
      <c r="D39" s="120"/>
      <c r="E39" s="120"/>
      <c r="F39" s="120"/>
      <c r="G39" s="120"/>
      <c r="H39" s="120"/>
      <c r="I39" s="120"/>
    </row>
    <row r="40" spans="1:9" x14ac:dyDescent="0.2">
      <c r="A40" s="98" t="s">
        <v>23</v>
      </c>
      <c r="B40" s="74"/>
      <c r="C40" s="68"/>
      <c r="D40" s="68"/>
      <c r="E40" s="99"/>
      <c r="F40" s="99"/>
      <c r="G40" s="99"/>
      <c r="H40" s="99"/>
      <c r="I40" s="99"/>
    </row>
    <row r="41" spans="1:9" x14ac:dyDescent="0.2">
      <c r="A41" s="100" t="s">
        <v>45</v>
      </c>
      <c r="B41" s="93"/>
      <c r="C41" s="64"/>
      <c r="D41" s="64"/>
      <c r="E41" s="95"/>
      <c r="F41" s="95"/>
      <c r="G41" s="95"/>
      <c r="H41" s="95"/>
      <c r="I41" s="95"/>
    </row>
    <row r="42" spans="1:9" x14ac:dyDescent="0.2">
      <c r="A42" s="82"/>
      <c r="B42" s="83"/>
      <c r="C42" s="85"/>
      <c r="D42" s="85"/>
      <c r="E42" s="85"/>
      <c r="F42" s="85"/>
      <c r="G42" s="85"/>
      <c r="H42" s="85"/>
      <c r="I42" s="85"/>
    </row>
    <row r="43" spans="1:9" x14ac:dyDescent="0.2">
      <c r="A43" s="82" t="s">
        <v>6</v>
      </c>
      <c r="B43" s="83"/>
      <c r="C43" s="56"/>
      <c r="D43" s="56"/>
      <c r="E43" s="85"/>
      <c r="F43" s="85"/>
      <c r="G43" s="85"/>
      <c r="H43" s="85"/>
      <c r="I43" s="85"/>
    </row>
    <row r="44" spans="1:9" x14ac:dyDescent="0.2">
      <c r="A44" s="82"/>
      <c r="B44" s="83"/>
      <c r="C44" s="56"/>
      <c r="D44" s="56"/>
      <c r="E44" s="85"/>
      <c r="F44" s="85"/>
      <c r="G44" s="85"/>
      <c r="H44" s="85"/>
      <c r="I44" s="85"/>
    </row>
    <row r="45" spans="1:9" x14ac:dyDescent="0.2">
      <c r="A45" s="100" t="s">
        <v>8</v>
      </c>
      <c r="B45" s="96"/>
      <c r="C45" s="56"/>
      <c r="D45" s="56"/>
      <c r="E45" s="85"/>
      <c r="F45" s="85"/>
      <c r="G45" s="85"/>
      <c r="H45" s="85"/>
      <c r="I45" s="85"/>
    </row>
    <row r="46" spans="1:9" x14ac:dyDescent="0.2">
      <c r="A46" s="101" t="s">
        <v>9</v>
      </c>
      <c r="B46" s="102"/>
      <c r="C46" s="56"/>
      <c r="D46" s="56"/>
      <c r="E46" s="85"/>
      <c r="F46" s="85"/>
      <c r="G46" s="85"/>
      <c r="H46" s="85"/>
      <c r="I46" s="85"/>
    </row>
  </sheetData>
  <mergeCells count="3">
    <mergeCell ref="A19:I19"/>
    <mergeCell ref="A14:I14"/>
    <mergeCell ref="A8:I8"/>
  </mergeCells>
  <pageMargins left="0.7" right="0.7" top="0.75" bottom="0.75" header="0.3" footer="0.3"/>
  <pageSetup scale="83" orientation="landscape" r:id="rId1"/>
  <headerFooter>
    <oddHeader>&amp;CReport on Non-General Fund Information
for Submittal to the 2025 Legislature</odd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B281D3-9DB4-44F4-A77E-A1CC3F0A5498}">
  <sheetPr>
    <pageSetUpPr fitToPage="1"/>
  </sheetPr>
  <dimension ref="A2:Q46"/>
  <sheetViews>
    <sheetView zoomScaleNormal="100" zoomScaleSheetLayoutView="100" workbookViewId="0">
      <selection activeCell="O28" sqref="O28"/>
    </sheetView>
  </sheetViews>
  <sheetFormatPr defaultColWidth="10.28515625" defaultRowHeight="12.75" x14ac:dyDescent="0.2"/>
  <cols>
    <col min="1" max="2" width="14.7109375" style="142" customWidth="1"/>
    <col min="3" max="8" width="14" style="142" customWidth="1"/>
    <col min="9" max="9" width="13.140625" style="142" customWidth="1"/>
    <col min="10" max="10" width="10.28515625" style="142"/>
    <col min="11" max="11" width="18.140625" style="142" bestFit="1" customWidth="1"/>
    <col min="12" max="12" width="9.7109375" style="142" bestFit="1" customWidth="1"/>
    <col min="13" max="13" width="10.28515625" style="142"/>
    <col min="14" max="16" width="12.85546875" style="142" bestFit="1" customWidth="1"/>
    <col min="17" max="16384" width="10.28515625" style="142"/>
  </cols>
  <sheetData>
    <row r="2" spans="1:10" x14ac:dyDescent="0.2">
      <c r="A2" s="142" t="s">
        <v>13</v>
      </c>
      <c r="B2" s="44" t="s">
        <v>30</v>
      </c>
      <c r="C2" s="44"/>
      <c r="D2" s="44"/>
      <c r="G2" s="49" t="s">
        <v>14</v>
      </c>
      <c r="H2" s="3" t="s">
        <v>35</v>
      </c>
      <c r="I2" s="44"/>
    </row>
    <row r="3" spans="1:10" x14ac:dyDescent="0.2">
      <c r="A3" s="142" t="s">
        <v>20</v>
      </c>
      <c r="B3" s="44" t="s">
        <v>168</v>
      </c>
      <c r="C3" s="44"/>
      <c r="D3" s="44"/>
      <c r="G3" s="49" t="s">
        <v>15</v>
      </c>
      <c r="H3" s="5" t="s">
        <v>37</v>
      </c>
      <c r="I3" s="45"/>
    </row>
    <row r="4" spans="1:10" x14ac:dyDescent="0.2">
      <c r="A4" s="142" t="s">
        <v>16</v>
      </c>
      <c r="B4" s="44" t="s">
        <v>169</v>
      </c>
      <c r="C4" s="44"/>
      <c r="D4" s="44"/>
      <c r="G4" s="49" t="s">
        <v>18</v>
      </c>
      <c r="H4" s="44" t="s">
        <v>116</v>
      </c>
      <c r="I4" s="44"/>
    </row>
    <row r="5" spans="1:10" x14ac:dyDescent="0.2">
      <c r="A5" s="142" t="s">
        <v>17</v>
      </c>
      <c r="B5" s="44" t="s">
        <v>170</v>
      </c>
      <c r="C5" s="45"/>
      <c r="D5" s="45"/>
      <c r="G5" s="49" t="s">
        <v>19</v>
      </c>
      <c r="H5" s="45" t="s">
        <v>171</v>
      </c>
      <c r="I5" s="45"/>
    </row>
    <row r="6" spans="1:10" ht="15.95" customHeight="1" x14ac:dyDescent="0.2">
      <c r="B6" s="297" t="s">
        <v>172</v>
      </c>
      <c r="C6" s="308"/>
      <c r="D6" s="308"/>
    </row>
    <row r="7" spans="1:10" ht="44.25" customHeight="1" x14ac:dyDescent="0.2">
      <c r="A7" s="370" t="s">
        <v>173</v>
      </c>
      <c r="B7" s="370"/>
      <c r="C7" s="370"/>
      <c r="D7" s="370"/>
      <c r="E7" s="370"/>
      <c r="F7" s="370"/>
      <c r="G7" s="370"/>
      <c r="H7" s="370"/>
      <c r="I7" s="370"/>
    </row>
    <row r="8" spans="1:10" ht="9.75" customHeight="1" x14ac:dyDescent="0.2"/>
    <row r="9" spans="1:10" ht="24.75" customHeight="1" x14ac:dyDescent="0.2">
      <c r="A9" s="370" t="s">
        <v>174</v>
      </c>
      <c r="B9" s="370"/>
      <c r="C9" s="370"/>
      <c r="D9" s="370"/>
      <c r="E9" s="370"/>
      <c r="F9" s="370"/>
      <c r="G9" s="370"/>
      <c r="H9" s="370"/>
      <c r="I9" s="370"/>
    </row>
    <row r="10" spans="1:10" ht="8.25" customHeight="1" x14ac:dyDescent="0.2"/>
    <row r="11" spans="1:10" ht="45" customHeight="1" x14ac:dyDescent="0.2">
      <c r="A11" s="370" t="s">
        <v>175</v>
      </c>
      <c r="B11" s="370"/>
      <c r="C11" s="370"/>
      <c r="D11" s="370"/>
      <c r="E11" s="370"/>
      <c r="F11" s="370"/>
      <c r="G11" s="370"/>
      <c r="H11" s="370"/>
      <c r="I11" s="370"/>
    </row>
    <row r="12" spans="1:10" ht="10.5" customHeight="1" x14ac:dyDescent="0.2"/>
    <row r="13" spans="1:10" ht="50.25" customHeight="1" x14ac:dyDescent="0.2">
      <c r="A13" s="379" t="s">
        <v>344</v>
      </c>
      <c r="B13" s="379"/>
      <c r="C13" s="379"/>
      <c r="D13" s="379"/>
      <c r="E13" s="379"/>
      <c r="F13" s="379"/>
      <c r="G13" s="379"/>
      <c r="H13" s="379"/>
      <c r="I13" s="379"/>
    </row>
    <row r="14" spans="1:10" ht="8.25" customHeight="1" x14ac:dyDescent="0.2">
      <c r="A14" s="272"/>
      <c r="B14" s="272"/>
      <c r="C14" s="272"/>
      <c r="D14" s="272"/>
      <c r="E14" s="272"/>
      <c r="F14" s="272"/>
      <c r="G14" s="272"/>
      <c r="H14" s="272"/>
      <c r="I14" s="272"/>
    </row>
    <row r="15" spans="1:10" ht="16.5" customHeight="1" x14ac:dyDescent="0.2">
      <c r="A15" s="274" t="s">
        <v>332</v>
      </c>
      <c r="B15" s="274"/>
      <c r="C15" s="274"/>
      <c r="D15" s="274" t="s">
        <v>336</v>
      </c>
      <c r="E15" s="272"/>
      <c r="F15" s="272"/>
      <c r="G15" s="272"/>
      <c r="H15" s="272"/>
      <c r="I15" s="272"/>
    </row>
    <row r="16" spans="1:10" ht="17.25" customHeight="1" x14ac:dyDescent="0.2">
      <c r="A16" s="274" t="s">
        <v>338</v>
      </c>
      <c r="B16" s="274"/>
      <c r="C16" s="274"/>
      <c r="D16" s="274"/>
      <c r="E16" s="269"/>
      <c r="F16" s="269"/>
      <c r="G16" s="269"/>
      <c r="H16" s="269"/>
      <c r="I16" s="269"/>
      <c r="J16" s="166"/>
    </row>
    <row r="17" spans="1:17" ht="9.1999999999999993" customHeight="1" x14ac:dyDescent="0.2"/>
    <row r="18" spans="1:17" x14ac:dyDescent="0.2">
      <c r="A18" s="385" t="s">
        <v>12</v>
      </c>
      <c r="B18" s="386"/>
      <c r="C18" s="386"/>
      <c r="D18" s="386"/>
      <c r="E18" s="386"/>
      <c r="F18" s="386"/>
      <c r="G18" s="386"/>
      <c r="H18" s="386"/>
      <c r="I18" s="387"/>
      <c r="K18" s="167"/>
      <c r="N18" s="167"/>
      <c r="O18" s="167"/>
    </row>
    <row r="19" spans="1:17" s="1" customFormat="1" x14ac:dyDescent="0.2">
      <c r="A19" s="6"/>
      <c r="B19" s="7"/>
      <c r="C19" s="8" t="s">
        <v>26</v>
      </c>
      <c r="D19" s="8" t="s">
        <v>27</v>
      </c>
      <c r="E19" s="8" t="s">
        <v>28</v>
      </c>
      <c r="F19" s="8" t="s">
        <v>29</v>
      </c>
      <c r="G19" s="36" t="s">
        <v>100</v>
      </c>
      <c r="H19" s="36" t="s">
        <v>101</v>
      </c>
      <c r="I19" s="36" t="s">
        <v>102</v>
      </c>
      <c r="K19" s="167"/>
      <c r="L19" s="142"/>
      <c r="N19" s="167"/>
      <c r="O19" s="167"/>
    </row>
    <row r="20" spans="1:17" x14ac:dyDescent="0.2">
      <c r="A20" s="53"/>
      <c r="B20" s="54"/>
      <c r="C20" s="84" t="s">
        <v>10</v>
      </c>
      <c r="D20" s="10" t="s">
        <v>10</v>
      </c>
      <c r="E20" s="10" t="s">
        <v>10</v>
      </c>
      <c r="F20" s="10" t="s">
        <v>10</v>
      </c>
      <c r="G20" s="10" t="s">
        <v>10</v>
      </c>
      <c r="H20" s="10" t="s">
        <v>11</v>
      </c>
      <c r="I20" s="10" t="s">
        <v>11</v>
      </c>
      <c r="K20" s="157"/>
      <c r="L20" s="168"/>
      <c r="N20" s="167"/>
      <c r="O20" s="167"/>
      <c r="P20" s="157"/>
    </row>
    <row r="21" spans="1:17" x14ac:dyDescent="0.2">
      <c r="A21" s="53" t="s">
        <v>0</v>
      </c>
      <c r="B21" s="54"/>
      <c r="C21" s="56">
        <v>3173958</v>
      </c>
      <c r="D21" s="56">
        <v>3173958</v>
      </c>
      <c r="E21" s="56">
        <v>3241215</v>
      </c>
      <c r="F21" s="56">
        <v>3241215</v>
      </c>
      <c r="G21" s="283">
        <v>3328199</v>
      </c>
      <c r="H21" s="283">
        <v>3367425</v>
      </c>
      <c r="I21" s="283">
        <v>3367425</v>
      </c>
      <c r="Q21" s="169"/>
    </row>
    <row r="22" spans="1:17" x14ac:dyDescent="0.2">
      <c r="A22" s="53" t="s">
        <v>1</v>
      </c>
      <c r="B22" s="54"/>
      <c r="C22" s="56">
        <v>6862569.46</v>
      </c>
      <c r="D22" s="56">
        <f t="shared" ref="D22:I22" si="0">C34</f>
        <v>7582608.5699999994</v>
      </c>
      <c r="E22" s="56">
        <f t="shared" si="0"/>
        <v>1985404.1799999997</v>
      </c>
      <c r="F22" s="56">
        <f t="shared" si="0"/>
        <v>3145232.7899999996</v>
      </c>
      <c r="G22" s="56">
        <f t="shared" si="0"/>
        <v>2378142.6399999997</v>
      </c>
      <c r="H22" s="56">
        <f t="shared" si="0"/>
        <v>3082211.42</v>
      </c>
      <c r="I22" s="56">
        <f t="shared" si="0"/>
        <v>3681974.0199999996</v>
      </c>
      <c r="N22" s="60"/>
      <c r="O22" s="60"/>
      <c r="P22" s="157"/>
    </row>
    <row r="23" spans="1:17" x14ac:dyDescent="0.2">
      <c r="A23" s="53" t="s">
        <v>2</v>
      </c>
      <c r="B23" s="54"/>
      <c r="C23" s="56">
        <v>2852194.07</v>
      </c>
      <c r="D23" s="56">
        <f>2771112.95-1627</f>
        <v>2769485.95</v>
      </c>
      <c r="E23" s="56">
        <v>3245593.92</v>
      </c>
      <c r="F23" s="56">
        <v>3078650.98</v>
      </c>
      <c r="G23" s="56">
        <v>3541188.68</v>
      </c>
      <c r="H23" s="56">
        <v>3541188.68</v>
      </c>
      <c r="I23" s="56">
        <v>3541188.68</v>
      </c>
      <c r="K23" s="156"/>
    </row>
    <row r="24" spans="1:17" x14ac:dyDescent="0.2">
      <c r="A24" s="53" t="s">
        <v>3</v>
      </c>
      <c r="B24" s="54"/>
      <c r="C24" s="56">
        <v>2132154.96</v>
      </c>
      <c r="D24" s="56">
        <f>24679.42+8342010.92-1306.42-6000000</f>
        <v>2365383.92</v>
      </c>
      <c r="E24" s="56">
        <v>2085765.31</v>
      </c>
      <c r="F24" s="233">
        <f>3845741.13-1584057.41</f>
        <v>2261683.7199999997</v>
      </c>
      <c r="G24" s="56">
        <v>2139775.66</v>
      </c>
      <c r="H24" s="56">
        <v>2400000</v>
      </c>
      <c r="I24" s="56">
        <v>2400000</v>
      </c>
      <c r="K24" s="157"/>
    </row>
    <row r="25" spans="1:17" x14ac:dyDescent="0.2">
      <c r="A25" s="53"/>
      <c r="B25" s="54"/>
      <c r="C25" s="56"/>
      <c r="D25" s="56"/>
      <c r="E25" s="56"/>
      <c r="F25" s="56"/>
      <c r="G25" s="56"/>
      <c r="H25" s="56"/>
      <c r="I25" s="56"/>
      <c r="K25" s="156"/>
      <c r="N25" s="170"/>
    </row>
    <row r="26" spans="1:17" x14ac:dyDescent="0.2">
      <c r="A26" s="53" t="s">
        <v>4</v>
      </c>
      <c r="B26" s="45"/>
      <c r="C26" s="58"/>
      <c r="D26" s="58"/>
      <c r="E26" s="59"/>
      <c r="F26" s="59"/>
      <c r="G26" s="59"/>
      <c r="H26" s="59"/>
      <c r="I26" s="59"/>
      <c r="K26" s="157"/>
    </row>
    <row r="27" spans="1:17" x14ac:dyDescent="0.2">
      <c r="A27" s="13" t="s">
        <v>43</v>
      </c>
      <c r="B27" s="45"/>
      <c r="C27" s="60"/>
      <c r="D27" s="60"/>
      <c r="E27" s="61"/>
      <c r="F27" s="61"/>
      <c r="G27" s="61"/>
      <c r="H27" s="61"/>
      <c r="I27" s="61"/>
      <c r="K27" s="60"/>
    </row>
    <row r="28" spans="1:17" x14ac:dyDescent="0.2">
      <c r="A28" s="62" t="s">
        <v>129</v>
      </c>
      <c r="B28" s="63"/>
      <c r="C28" s="56"/>
      <c r="D28" s="56">
        <f>-1306.42-6000000</f>
        <v>-6001306.4199999999</v>
      </c>
      <c r="E28" s="56"/>
      <c r="F28" s="56"/>
      <c r="G28" s="56"/>
      <c r="H28" s="56"/>
      <c r="I28" s="56"/>
      <c r="L28" s="57"/>
    </row>
    <row r="29" spans="1:17" x14ac:dyDescent="0.2">
      <c r="A29" s="62" t="s">
        <v>177</v>
      </c>
      <c r="B29" s="63"/>
      <c r="C29" s="56"/>
      <c r="D29" s="56"/>
      <c r="E29" s="56"/>
      <c r="F29" s="56">
        <v>-1584057.41</v>
      </c>
      <c r="G29" s="171"/>
      <c r="H29" s="56"/>
      <c r="I29" s="56"/>
      <c r="K29" s="60"/>
    </row>
    <row r="30" spans="1:17" x14ac:dyDescent="0.2">
      <c r="A30" s="62" t="s">
        <v>363</v>
      </c>
      <c r="B30" s="63"/>
      <c r="C30" s="56"/>
      <c r="D30" s="56"/>
      <c r="E30" s="56"/>
      <c r="F30" s="56"/>
      <c r="G30" s="56">
        <v>-697344.24</v>
      </c>
      <c r="H30" s="56"/>
      <c r="I30" s="56"/>
    </row>
    <row r="31" spans="1:17" x14ac:dyDescent="0.2">
      <c r="A31" s="62" t="s">
        <v>362</v>
      </c>
      <c r="B31" s="63"/>
      <c r="C31" s="56"/>
      <c r="D31" s="56"/>
      <c r="E31" s="56"/>
      <c r="F31" s="56"/>
      <c r="G31" s="60"/>
      <c r="H31" s="56">
        <v>-541426.07999999996</v>
      </c>
      <c r="I31" s="56"/>
      <c r="K31" s="335"/>
    </row>
    <row r="32" spans="1:17" x14ac:dyDescent="0.2">
      <c r="A32" s="53" t="s">
        <v>5</v>
      </c>
      <c r="B32" s="54"/>
      <c r="C32" s="56">
        <v>0</v>
      </c>
      <c r="D32" s="56">
        <f t="shared" ref="D32:F32" si="1">SUM(D28:D30)</f>
        <v>-6001306.4199999999</v>
      </c>
      <c r="E32" s="56">
        <f t="shared" si="1"/>
        <v>0</v>
      </c>
      <c r="F32" s="56">
        <f t="shared" si="1"/>
        <v>-1584057.41</v>
      </c>
      <c r="G32" s="56">
        <f>SUM(G28:G31)</f>
        <v>-697344.24</v>
      </c>
      <c r="H32" s="56">
        <f t="shared" ref="H32:I32" si="2">SUM(H28:H31)</f>
        <v>-541426.07999999996</v>
      </c>
      <c r="I32" s="56">
        <f t="shared" si="2"/>
        <v>0</v>
      </c>
      <c r="K32" s="323"/>
      <c r="N32" s="336"/>
    </row>
    <row r="33" spans="1:14" x14ac:dyDescent="0.2">
      <c r="A33" s="53"/>
      <c r="B33" s="54"/>
      <c r="C33" s="56"/>
      <c r="D33" s="56"/>
      <c r="E33" s="56"/>
      <c r="F33" s="56"/>
      <c r="G33" s="56"/>
      <c r="H33" s="56"/>
      <c r="I33" s="56"/>
      <c r="N33" s="335"/>
    </row>
    <row r="34" spans="1:14" x14ac:dyDescent="0.2">
      <c r="A34" s="53" t="s">
        <v>7</v>
      </c>
      <c r="B34" s="54"/>
      <c r="C34" s="59">
        <v>7582608.5699999994</v>
      </c>
      <c r="D34" s="59">
        <f t="shared" ref="D34:I34" si="3">+D22+D23-D24+D32</f>
        <v>1985404.1799999997</v>
      </c>
      <c r="E34" s="59">
        <f t="shared" si="3"/>
        <v>3145232.7899999996</v>
      </c>
      <c r="F34" s="59">
        <f t="shared" si="3"/>
        <v>2378142.6399999997</v>
      </c>
      <c r="G34" s="59">
        <f t="shared" si="3"/>
        <v>3082211.42</v>
      </c>
      <c r="H34" s="59">
        <f t="shared" si="3"/>
        <v>3681974.0199999996</v>
      </c>
      <c r="I34" s="59">
        <f t="shared" si="3"/>
        <v>4823162.6999999993</v>
      </c>
    </row>
    <row r="35" spans="1:14" x14ac:dyDescent="0.2">
      <c r="A35" s="62"/>
      <c r="B35" s="63"/>
      <c r="C35" s="56"/>
      <c r="D35" s="56"/>
      <c r="E35" s="56"/>
      <c r="F35" s="56"/>
      <c r="G35" s="56"/>
      <c r="H35" s="56"/>
      <c r="I35" s="56"/>
      <c r="K35" s="336"/>
    </row>
    <row r="36" spans="1:14" x14ac:dyDescent="0.2">
      <c r="A36" s="53" t="s">
        <v>21</v>
      </c>
      <c r="B36" s="54"/>
      <c r="C36" s="56">
        <v>317872.06</v>
      </c>
      <c r="D36" s="56">
        <v>155576.28</v>
      </c>
      <c r="E36" s="56">
        <v>61174.48</v>
      </c>
      <c r="F36" s="56">
        <v>180797.5</v>
      </c>
      <c r="G36" s="56">
        <v>154071.26999999999</v>
      </c>
      <c r="H36" s="56">
        <v>180797.5</v>
      </c>
      <c r="I36" s="56">
        <v>180797.5</v>
      </c>
      <c r="K36" s="335"/>
    </row>
    <row r="37" spans="1:14" x14ac:dyDescent="0.2">
      <c r="A37" s="62"/>
      <c r="B37" s="63"/>
      <c r="C37" s="56"/>
      <c r="D37" s="56"/>
      <c r="E37" s="56"/>
      <c r="F37" s="56"/>
      <c r="G37" s="56"/>
      <c r="H37" s="56"/>
      <c r="I37" s="56"/>
      <c r="N37" s="273"/>
    </row>
    <row r="38" spans="1:14" x14ac:dyDescent="0.2">
      <c r="A38" s="53" t="s">
        <v>22</v>
      </c>
      <c r="B38" s="65"/>
      <c r="C38" s="160">
        <v>7264736.5099999998</v>
      </c>
      <c r="D38" s="160">
        <f t="shared" ref="D38:I38" si="4">D34-D36</f>
        <v>1829827.8999999997</v>
      </c>
      <c r="E38" s="160">
        <f t="shared" si="4"/>
        <v>3084058.3099999996</v>
      </c>
      <c r="F38" s="160">
        <f t="shared" si="4"/>
        <v>2197345.1399999997</v>
      </c>
      <c r="G38" s="160">
        <f t="shared" si="4"/>
        <v>2928140.15</v>
      </c>
      <c r="H38" s="160">
        <f t="shared" si="4"/>
        <v>3501176.5199999996</v>
      </c>
      <c r="I38" s="160">
        <f t="shared" si="4"/>
        <v>4642365.1999999993</v>
      </c>
      <c r="N38" s="344"/>
    </row>
    <row r="39" spans="1:14" x14ac:dyDescent="0.2">
      <c r="A39" s="123"/>
      <c r="B39" s="123"/>
      <c r="C39" s="124"/>
      <c r="D39" s="124"/>
      <c r="E39" s="124"/>
      <c r="F39" s="124"/>
      <c r="G39" s="124"/>
      <c r="H39" s="124"/>
      <c r="I39" s="124"/>
      <c r="N39" s="345"/>
    </row>
    <row r="40" spans="1:14" x14ac:dyDescent="0.2">
      <c r="A40" s="67" t="s">
        <v>23</v>
      </c>
      <c r="B40" s="44"/>
      <c r="C40" s="68"/>
      <c r="D40" s="68"/>
      <c r="E40" s="68"/>
      <c r="F40" s="68"/>
      <c r="G40" s="68"/>
      <c r="H40" s="68"/>
      <c r="I40" s="68"/>
      <c r="N40" s="345"/>
    </row>
    <row r="41" spans="1:14" x14ac:dyDescent="0.2">
      <c r="A41" s="69" t="s">
        <v>45</v>
      </c>
      <c r="B41" s="63"/>
      <c r="C41" s="64"/>
      <c r="D41" s="64"/>
      <c r="E41" s="64"/>
      <c r="F41" s="64"/>
      <c r="G41" s="64"/>
      <c r="H41" s="64"/>
      <c r="I41" s="64"/>
      <c r="N41" s="345"/>
    </row>
    <row r="42" spans="1:14" ht="8.25" customHeight="1" x14ac:dyDescent="0.2">
      <c r="A42" s="53"/>
      <c r="B42" s="54"/>
      <c r="C42" s="56"/>
      <c r="D42" s="56"/>
      <c r="E42" s="56"/>
      <c r="F42" s="56"/>
      <c r="G42" s="56"/>
      <c r="H42" s="56"/>
      <c r="I42" s="56"/>
      <c r="N42" s="345"/>
    </row>
    <row r="43" spans="1:14" x14ac:dyDescent="0.2">
      <c r="A43" s="53" t="s">
        <v>6</v>
      </c>
      <c r="B43" s="54"/>
      <c r="C43" s="56"/>
      <c r="D43" s="56"/>
      <c r="E43" s="56"/>
      <c r="F43" s="56"/>
      <c r="G43" s="56"/>
      <c r="H43" s="56"/>
      <c r="I43" s="56"/>
      <c r="N43" s="346"/>
    </row>
    <row r="44" spans="1:14" ht="9.75" customHeight="1" x14ac:dyDescent="0.2">
      <c r="A44" s="53"/>
      <c r="B44" s="54"/>
      <c r="C44" s="56"/>
      <c r="D44" s="56"/>
      <c r="E44" s="56"/>
      <c r="F44" s="56"/>
      <c r="G44" s="56"/>
      <c r="H44" s="56"/>
      <c r="I44" s="56"/>
      <c r="N44" s="347"/>
    </row>
    <row r="45" spans="1:14" x14ac:dyDescent="0.2">
      <c r="A45" s="69" t="s">
        <v>8</v>
      </c>
      <c r="B45" s="65"/>
      <c r="C45" s="56"/>
      <c r="D45" s="56"/>
      <c r="E45" s="56"/>
      <c r="F45" s="56"/>
      <c r="G45" s="56"/>
      <c r="H45" s="56"/>
      <c r="I45" s="56"/>
    </row>
    <row r="46" spans="1:14" x14ac:dyDescent="0.2">
      <c r="A46" s="70" t="s">
        <v>9</v>
      </c>
      <c r="B46" s="71"/>
      <c r="C46" s="56"/>
      <c r="D46" s="56"/>
      <c r="E46" s="56"/>
      <c r="F46" s="56"/>
      <c r="G46" s="56"/>
      <c r="H46" s="56"/>
      <c r="I46" s="56"/>
    </row>
  </sheetData>
  <mergeCells count="5">
    <mergeCell ref="A18:I18"/>
    <mergeCell ref="A7:I7"/>
    <mergeCell ref="A9:I9"/>
    <mergeCell ref="A11:I11"/>
    <mergeCell ref="A13:I13"/>
  </mergeCells>
  <pageMargins left="0.7" right="0.7" top="0.75" bottom="0.75" header="0.3" footer="0.3"/>
  <pageSetup scale="75" orientation="landscape" r:id="rId1"/>
  <headerFooter>
    <oddHeader>&amp;CReport on Non-General Fund Information
for Submittal to the 2025 Legislature</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842813-B716-4566-8903-7022B3FE0CEA}">
  <sheetPr>
    <pageSetUpPr fitToPage="1"/>
  </sheetPr>
  <dimension ref="A1:N47"/>
  <sheetViews>
    <sheetView zoomScaleNormal="100" zoomScaleSheetLayoutView="100" workbookViewId="0">
      <selection activeCell="K13" sqref="K13"/>
    </sheetView>
  </sheetViews>
  <sheetFormatPr defaultColWidth="10.28515625" defaultRowHeight="12.75" x14ac:dyDescent="0.2"/>
  <cols>
    <col min="1" max="2" width="14.7109375" style="142" customWidth="1"/>
    <col min="3" max="8" width="14" style="142" customWidth="1"/>
    <col min="9" max="9" width="13.140625" style="142" customWidth="1"/>
    <col min="10" max="10" width="13.28515625" style="142" bestFit="1" customWidth="1"/>
    <col min="11" max="11" width="15.140625" style="142" bestFit="1" customWidth="1"/>
    <col min="12" max="12" width="15" style="142" bestFit="1" customWidth="1"/>
    <col min="13" max="13" width="15.140625" style="142" bestFit="1" customWidth="1"/>
    <col min="14" max="14" width="10.140625" style="142" bestFit="1" customWidth="1"/>
    <col min="15" max="18" width="10.28515625" style="142"/>
    <col min="19" max="19" width="9.42578125" style="142" bestFit="1" customWidth="1"/>
    <col min="20" max="16384" width="10.28515625" style="142"/>
  </cols>
  <sheetData>
    <row r="1" spans="1:13" x14ac:dyDescent="0.2">
      <c r="A1" s="73"/>
      <c r="B1" s="73"/>
      <c r="C1" s="73"/>
      <c r="D1" s="73"/>
      <c r="E1" s="73"/>
      <c r="F1" s="73"/>
      <c r="G1" s="73"/>
      <c r="H1" s="73"/>
      <c r="I1" s="73"/>
    </row>
    <row r="2" spans="1:13" x14ac:dyDescent="0.2">
      <c r="A2" s="73" t="s">
        <v>13</v>
      </c>
      <c r="B2" s="74" t="s">
        <v>30</v>
      </c>
      <c r="C2" s="74"/>
      <c r="D2" s="74"/>
      <c r="E2" s="73"/>
      <c r="F2" s="73"/>
      <c r="G2" s="75" t="s">
        <v>14</v>
      </c>
      <c r="H2" s="3" t="s">
        <v>35</v>
      </c>
      <c r="I2" s="74"/>
    </row>
    <row r="3" spans="1:13" x14ac:dyDescent="0.2">
      <c r="A3" s="73" t="s">
        <v>20</v>
      </c>
      <c r="B3" s="74" t="s">
        <v>178</v>
      </c>
      <c r="C3" s="74"/>
      <c r="D3" s="74"/>
      <c r="E3" s="73"/>
      <c r="F3" s="73"/>
      <c r="G3" s="75" t="s">
        <v>15</v>
      </c>
      <c r="H3" s="5" t="s">
        <v>37</v>
      </c>
      <c r="I3" s="78"/>
    </row>
    <row r="4" spans="1:13" x14ac:dyDescent="0.2">
      <c r="A4" s="73" t="s">
        <v>16</v>
      </c>
      <c r="B4" s="74" t="s">
        <v>179</v>
      </c>
      <c r="C4" s="74"/>
      <c r="D4" s="74"/>
      <c r="E4" s="73"/>
      <c r="F4" s="73"/>
      <c r="G4" s="75" t="s">
        <v>18</v>
      </c>
      <c r="H4" s="74" t="s">
        <v>154</v>
      </c>
      <c r="I4" s="74"/>
    </row>
    <row r="5" spans="1:13" x14ac:dyDescent="0.2">
      <c r="A5" s="73" t="s">
        <v>17</v>
      </c>
      <c r="B5" s="74" t="s">
        <v>180</v>
      </c>
      <c r="C5" s="78"/>
      <c r="D5" s="78"/>
      <c r="E5" s="73"/>
      <c r="F5" s="73"/>
      <c r="G5" s="75" t="s">
        <v>19</v>
      </c>
      <c r="H5" s="78" t="s">
        <v>181</v>
      </c>
      <c r="I5" s="78"/>
    </row>
    <row r="6" spans="1:13" x14ac:dyDescent="0.2">
      <c r="A6" s="73"/>
      <c r="B6" s="297" t="s">
        <v>182</v>
      </c>
      <c r="C6" s="273"/>
      <c r="D6" s="273"/>
      <c r="E6" s="273"/>
      <c r="F6" s="73"/>
      <c r="G6" s="73"/>
      <c r="H6" s="73"/>
      <c r="I6" s="73"/>
    </row>
    <row r="7" spans="1:13" x14ac:dyDescent="0.2">
      <c r="A7" s="73"/>
      <c r="B7" s="73"/>
      <c r="C7" s="73"/>
      <c r="D7" s="73"/>
      <c r="E7" s="73"/>
      <c r="F7" s="73"/>
      <c r="G7" s="73"/>
      <c r="H7" s="73"/>
      <c r="I7" s="73"/>
    </row>
    <row r="8" spans="1:13" ht="18.75" customHeight="1" x14ac:dyDescent="0.2">
      <c r="A8" s="364" t="s">
        <v>183</v>
      </c>
      <c r="B8" s="364"/>
      <c r="C8" s="364"/>
      <c r="D8" s="364"/>
      <c r="E8" s="364"/>
      <c r="F8" s="364"/>
      <c r="G8" s="364"/>
      <c r="H8" s="364"/>
      <c r="I8" s="364"/>
      <c r="K8" s="172"/>
      <c r="L8" s="172"/>
      <c r="M8" s="172"/>
    </row>
    <row r="9" spans="1:13" x14ac:dyDescent="0.2">
      <c r="A9" s="364"/>
      <c r="B9" s="364"/>
      <c r="C9" s="364"/>
      <c r="D9" s="364"/>
      <c r="E9" s="364"/>
      <c r="F9" s="364"/>
      <c r="G9" s="364"/>
      <c r="H9" s="364"/>
      <c r="I9" s="364"/>
      <c r="K9" s="157"/>
      <c r="L9" s="172"/>
      <c r="M9" s="172"/>
    </row>
    <row r="10" spans="1:13" ht="6" customHeight="1" x14ac:dyDescent="0.2">
      <c r="A10" s="143"/>
      <c r="B10" s="143"/>
      <c r="C10" s="143"/>
      <c r="D10" s="143"/>
      <c r="E10" s="143"/>
      <c r="F10" s="143"/>
      <c r="G10" s="143"/>
      <c r="H10" s="143"/>
      <c r="I10" s="143"/>
    </row>
    <row r="11" spans="1:13" ht="13.5" customHeight="1" x14ac:dyDescent="0.2">
      <c r="A11" s="364" t="s">
        <v>184</v>
      </c>
      <c r="B11" s="364"/>
      <c r="C11" s="364"/>
      <c r="D11" s="364"/>
      <c r="E11" s="364"/>
      <c r="F11" s="364"/>
      <c r="G11" s="364"/>
      <c r="H11" s="364"/>
      <c r="I11" s="364"/>
      <c r="K11" s="172"/>
      <c r="L11" s="172"/>
      <c r="M11" s="172"/>
    </row>
    <row r="12" spans="1:13" ht="8.25" customHeight="1" x14ac:dyDescent="0.2">
      <c r="A12" s="73"/>
      <c r="B12" s="73"/>
      <c r="C12" s="73"/>
      <c r="D12" s="73"/>
      <c r="E12" s="73"/>
      <c r="F12" s="73"/>
      <c r="G12" s="73"/>
      <c r="H12" s="73"/>
      <c r="I12" s="73"/>
    </row>
    <row r="13" spans="1:13" ht="27.2" customHeight="1" x14ac:dyDescent="0.2">
      <c r="A13" s="364" t="s">
        <v>185</v>
      </c>
      <c r="B13" s="364"/>
      <c r="C13" s="364"/>
      <c r="D13" s="364"/>
      <c r="E13" s="364"/>
      <c r="F13" s="364"/>
      <c r="G13" s="364"/>
      <c r="H13" s="364"/>
      <c r="I13" s="364"/>
    </row>
    <row r="14" spans="1:13" ht="8.25" customHeight="1" x14ac:dyDescent="0.2">
      <c r="A14" s="73"/>
      <c r="B14" s="73"/>
      <c r="C14" s="73"/>
      <c r="D14" s="73"/>
      <c r="E14" s="73"/>
      <c r="F14" s="73"/>
      <c r="G14" s="73"/>
      <c r="H14" s="73"/>
      <c r="I14" s="73"/>
    </row>
    <row r="15" spans="1:13" x14ac:dyDescent="0.2">
      <c r="A15" s="381" t="s">
        <v>186</v>
      </c>
      <c r="B15" s="381"/>
      <c r="C15" s="381"/>
      <c r="D15" s="381"/>
      <c r="E15" s="381"/>
      <c r="F15" s="381"/>
      <c r="G15" s="381"/>
      <c r="H15" s="381"/>
      <c r="I15" s="381"/>
    </row>
    <row r="16" spans="1:13" ht="33" customHeight="1" x14ac:dyDescent="0.2">
      <c r="A16" s="381"/>
      <c r="B16" s="381"/>
      <c r="C16" s="381"/>
      <c r="D16" s="381"/>
      <c r="E16" s="381"/>
      <c r="F16" s="381"/>
      <c r="G16" s="381"/>
      <c r="H16" s="381"/>
      <c r="I16" s="381"/>
    </row>
    <row r="17" spans="1:14" ht="21.75" customHeight="1" x14ac:dyDescent="0.2">
      <c r="A17" s="265" t="s">
        <v>332</v>
      </c>
      <c r="B17" s="265"/>
      <c r="C17" s="265"/>
      <c r="D17" s="265" t="s">
        <v>334</v>
      </c>
      <c r="E17" s="145"/>
      <c r="F17" s="145"/>
      <c r="G17" s="145"/>
      <c r="H17" s="145"/>
      <c r="I17" s="145"/>
    </row>
    <row r="18" spans="1:14" ht="16.5" customHeight="1" x14ac:dyDescent="0.2">
      <c r="A18" s="266" t="s">
        <v>333</v>
      </c>
      <c r="B18" s="265"/>
      <c r="C18" s="265"/>
      <c r="D18" s="265"/>
      <c r="E18" s="214"/>
      <c r="F18" s="214"/>
      <c r="G18" s="214"/>
      <c r="H18" s="214"/>
      <c r="I18" s="214"/>
      <c r="M18" s="173"/>
    </row>
    <row r="19" spans="1:14" x14ac:dyDescent="0.2">
      <c r="G19" s="73"/>
      <c r="H19" s="73"/>
      <c r="I19" s="73"/>
    </row>
    <row r="20" spans="1:14" x14ac:dyDescent="0.2">
      <c r="A20" s="382" t="s">
        <v>12</v>
      </c>
      <c r="B20" s="383"/>
      <c r="C20" s="383"/>
      <c r="D20" s="383"/>
      <c r="E20" s="383"/>
      <c r="F20" s="383"/>
      <c r="G20" s="383"/>
      <c r="H20" s="383"/>
      <c r="I20" s="384"/>
      <c r="K20" s="167"/>
    </row>
    <row r="21" spans="1:14" s="1" customFormat="1" x14ac:dyDescent="0.2">
      <c r="A21" s="6"/>
      <c r="B21" s="7"/>
      <c r="C21" s="8" t="s">
        <v>26</v>
      </c>
      <c r="D21" s="8" t="s">
        <v>27</v>
      </c>
      <c r="E21" s="8" t="s">
        <v>28</v>
      </c>
      <c r="F21" s="8" t="s">
        <v>29</v>
      </c>
      <c r="G21" s="36" t="s">
        <v>100</v>
      </c>
      <c r="H21" s="36" t="s">
        <v>101</v>
      </c>
      <c r="I21" s="36" t="s">
        <v>102</v>
      </c>
      <c r="K21" s="167"/>
      <c r="L21" s="142"/>
    </row>
    <row r="22" spans="1:14" x14ac:dyDescent="0.2">
      <c r="A22" s="82"/>
      <c r="B22" s="83"/>
      <c r="C22" s="84" t="s">
        <v>10</v>
      </c>
      <c r="D22" s="10" t="s">
        <v>10</v>
      </c>
      <c r="E22" s="10" t="s">
        <v>10</v>
      </c>
      <c r="F22" s="10" t="s">
        <v>10</v>
      </c>
      <c r="G22" s="10" t="s">
        <v>10</v>
      </c>
      <c r="H22" s="10" t="s">
        <v>11</v>
      </c>
      <c r="I22" s="10" t="s">
        <v>11</v>
      </c>
      <c r="K22" s="157"/>
      <c r="L22" s="168"/>
    </row>
    <row r="23" spans="1:14" x14ac:dyDescent="0.2">
      <c r="A23" s="82" t="s">
        <v>0</v>
      </c>
      <c r="B23" s="83"/>
      <c r="C23" s="85">
        <v>102018053</v>
      </c>
      <c r="D23" s="85">
        <v>102018053</v>
      </c>
      <c r="E23" s="85">
        <v>152301255</v>
      </c>
      <c r="F23" s="85">
        <v>152363810</v>
      </c>
      <c r="G23" s="283">
        <v>152548168</v>
      </c>
      <c r="H23" s="283">
        <v>152658481</v>
      </c>
      <c r="I23" s="283">
        <v>152658481</v>
      </c>
    </row>
    <row r="24" spans="1:14" x14ac:dyDescent="0.2">
      <c r="A24" s="82" t="s">
        <v>1</v>
      </c>
      <c r="B24" s="83"/>
      <c r="C24" s="85">
        <v>177832555.30999997</v>
      </c>
      <c r="D24" s="56">
        <f t="shared" ref="D24:I24" si="0">C35</f>
        <v>97757942.279999986</v>
      </c>
      <c r="E24" s="56">
        <f t="shared" si="0"/>
        <v>87143445.779999986</v>
      </c>
      <c r="F24" s="56">
        <f t="shared" si="0"/>
        <v>87480307.309999973</v>
      </c>
      <c r="G24" s="283">
        <f t="shared" si="0"/>
        <v>91874132.599999994</v>
      </c>
      <c r="H24" s="283">
        <f t="shared" si="0"/>
        <v>93894174.11999999</v>
      </c>
      <c r="I24" s="283">
        <f t="shared" si="0"/>
        <v>98094174.120000005</v>
      </c>
      <c r="N24" s="57"/>
    </row>
    <row r="25" spans="1:14" x14ac:dyDescent="0.2">
      <c r="A25" s="82" t="s">
        <v>2</v>
      </c>
      <c r="B25" s="83"/>
      <c r="C25" s="174">
        <v>50416386.270000003</v>
      </c>
      <c r="D25" s="174">
        <f>56136035.68+637966-2487000</f>
        <v>54287001.68</v>
      </c>
      <c r="E25" s="174">
        <f>59207086.71-2462000</f>
        <v>56745086.710000001</v>
      </c>
      <c r="F25" s="174">
        <f>66822747.71+800000-3852000</f>
        <v>63770747.710000008</v>
      </c>
      <c r="G25" s="309">
        <v>78683402</v>
      </c>
      <c r="H25" s="309">
        <v>88200000</v>
      </c>
      <c r="I25" s="309">
        <v>88900000</v>
      </c>
      <c r="K25" s="156"/>
    </row>
    <row r="26" spans="1:14" x14ac:dyDescent="0.2">
      <c r="A26" s="82" t="s">
        <v>3</v>
      </c>
      <c r="B26" s="83"/>
      <c r="C26" s="174">
        <v>132977999.3</v>
      </c>
      <c r="D26" s="174">
        <f>66795723.12+592775.06</f>
        <v>67388498.179999992</v>
      </c>
      <c r="E26" s="174">
        <v>58870225.18</v>
      </c>
      <c r="F26" s="174">
        <f>62580178.87+648743.55</f>
        <v>63228922.419999994</v>
      </c>
      <c r="G26" s="309">
        <v>80161360.480000004</v>
      </c>
      <c r="H26" s="309">
        <v>84000000</v>
      </c>
      <c r="I26" s="309">
        <v>88200000</v>
      </c>
      <c r="K26" s="60"/>
    </row>
    <row r="27" spans="1:14" x14ac:dyDescent="0.2">
      <c r="A27" s="82"/>
      <c r="B27" s="83"/>
      <c r="C27" s="56"/>
      <c r="D27" s="56"/>
      <c r="E27" s="56"/>
      <c r="F27" s="56"/>
      <c r="G27" s="283"/>
      <c r="H27" s="283"/>
      <c r="I27" s="283"/>
      <c r="K27" s="157"/>
    </row>
    <row r="28" spans="1:14" x14ac:dyDescent="0.2">
      <c r="A28" s="82" t="s">
        <v>4</v>
      </c>
      <c r="B28" s="78"/>
      <c r="C28" s="58"/>
      <c r="D28" s="58"/>
      <c r="E28" s="59"/>
      <c r="F28" s="59"/>
      <c r="G28" s="291"/>
      <c r="H28" s="291"/>
      <c r="I28" s="291"/>
    </row>
    <row r="29" spans="1:14" x14ac:dyDescent="0.2">
      <c r="A29" s="13" t="s">
        <v>43</v>
      </c>
      <c r="B29" s="74"/>
      <c r="C29" s="60"/>
      <c r="D29" s="60"/>
      <c r="E29" s="61"/>
      <c r="F29" s="61"/>
      <c r="G29" s="292"/>
      <c r="H29" s="292"/>
      <c r="I29" s="292"/>
    </row>
    <row r="30" spans="1:14" x14ac:dyDescent="0.2">
      <c r="A30" s="92" t="s">
        <v>187</v>
      </c>
      <c r="B30" s="93"/>
      <c r="C30" s="56">
        <v>2487000</v>
      </c>
      <c r="D30" s="56">
        <v>2487000</v>
      </c>
      <c r="E30" s="56">
        <v>2462000</v>
      </c>
      <c r="F30" s="56"/>
      <c r="G30" s="283"/>
      <c r="H30" s="283"/>
      <c r="I30" s="283"/>
    </row>
    <row r="31" spans="1:14" x14ac:dyDescent="0.2">
      <c r="A31" s="92" t="s">
        <v>188</v>
      </c>
      <c r="B31" s="93"/>
      <c r="C31" s="56"/>
      <c r="D31" s="56"/>
      <c r="E31" s="56"/>
      <c r="F31" s="56">
        <f>1390000+2462000</f>
        <v>3852000</v>
      </c>
      <c r="G31" s="283"/>
      <c r="H31" s="283"/>
      <c r="I31" s="283"/>
    </row>
    <row r="32" spans="1:14" x14ac:dyDescent="0.2">
      <c r="A32" s="340" t="s">
        <v>366</v>
      </c>
      <c r="B32" s="341"/>
      <c r="C32" s="283"/>
      <c r="D32" s="283"/>
      <c r="E32" s="283"/>
      <c r="F32" s="283"/>
      <c r="G32" s="283">
        <v>3498000</v>
      </c>
      <c r="H32" s="283"/>
      <c r="I32" s="283"/>
    </row>
    <row r="33" spans="1:9" x14ac:dyDescent="0.2">
      <c r="A33" s="82" t="s">
        <v>5</v>
      </c>
      <c r="B33" s="83"/>
      <c r="C33" s="85">
        <v>2487000</v>
      </c>
      <c r="D33" s="56">
        <f t="shared" ref="D33:F33" si="1">SUM(D30:D32)</f>
        <v>2487000</v>
      </c>
      <c r="E33" s="56">
        <f t="shared" si="1"/>
        <v>2462000</v>
      </c>
      <c r="F33" s="56">
        <f t="shared" si="1"/>
        <v>3852000</v>
      </c>
      <c r="G33" s="283">
        <f t="shared" ref="G33:I33" si="2">SUM(G30:G32)</f>
        <v>3498000</v>
      </c>
      <c r="H33" s="283">
        <f t="shared" si="2"/>
        <v>0</v>
      </c>
      <c r="I33" s="283">
        <f t="shared" si="2"/>
        <v>0</v>
      </c>
    </row>
    <row r="34" spans="1:9" x14ac:dyDescent="0.2">
      <c r="A34" s="82"/>
      <c r="B34" s="83"/>
      <c r="C34" s="56"/>
      <c r="D34" s="56"/>
      <c r="E34" s="56"/>
      <c r="F34" s="56"/>
      <c r="G34" s="283"/>
      <c r="H34" s="283"/>
      <c r="I34" s="283"/>
    </row>
    <row r="35" spans="1:9" x14ac:dyDescent="0.2">
      <c r="A35" s="82" t="s">
        <v>7</v>
      </c>
      <c r="B35" s="83"/>
      <c r="C35" s="59">
        <v>97757942.279999986</v>
      </c>
      <c r="D35" s="59">
        <f t="shared" ref="D35:I35" si="3">+D24+D25-D26+D33</f>
        <v>87143445.779999986</v>
      </c>
      <c r="E35" s="59">
        <f t="shared" si="3"/>
        <v>87480307.309999973</v>
      </c>
      <c r="F35" s="59">
        <f t="shared" si="3"/>
        <v>91874132.599999994</v>
      </c>
      <c r="G35" s="291">
        <f t="shared" si="3"/>
        <v>93894174.11999999</v>
      </c>
      <c r="H35" s="291">
        <f t="shared" si="3"/>
        <v>98094174.120000005</v>
      </c>
      <c r="I35" s="291">
        <f t="shared" si="3"/>
        <v>98794174.120000005</v>
      </c>
    </row>
    <row r="36" spans="1:9" x14ac:dyDescent="0.2">
      <c r="A36" s="92"/>
      <c r="B36" s="93"/>
      <c r="C36" s="56"/>
      <c r="D36" s="56"/>
      <c r="E36" s="56"/>
      <c r="F36" s="56"/>
      <c r="G36" s="283"/>
      <c r="H36" s="283"/>
      <c r="I36" s="283"/>
    </row>
    <row r="37" spans="1:9" x14ac:dyDescent="0.2">
      <c r="A37" s="82" t="s">
        <v>21</v>
      </c>
      <c r="B37" s="83"/>
      <c r="C37" s="64">
        <v>73529235.370000005</v>
      </c>
      <c r="D37" s="64">
        <f>83293200.16+69.35</f>
        <v>83293269.50999999</v>
      </c>
      <c r="E37" s="64">
        <v>40736849.100000001</v>
      </c>
      <c r="F37" s="64">
        <f>43331048.76+212.12</f>
        <v>43331260.879999995</v>
      </c>
      <c r="G37" s="310">
        <v>37967946.399999999</v>
      </c>
      <c r="H37" s="310">
        <v>60000000</v>
      </c>
      <c r="I37" s="310">
        <v>60000000</v>
      </c>
    </row>
    <row r="38" spans="1:9" x14ac:dyDescent="0.2">
      <c r="A38" s="92"/>
      <c r="B38" s="93"/>
      <c r="C38" s="56"/>
      <c r="D38" s="56"/>
      <c r="E38" s="56"/>
      <c r="F38" s="56"/>
      <c r="G38" s="56"/>
      <c r="H38" s="56"/>
      <c r="I38" s="56"/>
    </row>
    <row r="39" spans="1:9" x14ac:dyDescent="0.2">
      <c r="A39" s="82" t="s">
        <v>22</v>
      </c>
      <c r="B39" s="96"/>
      <c r="C39" s="161">
        <v>24228706.909999982</v>
      </c>
      <c r="D39" s="161">
        <f t="shared" ref="D39:I39" si="4">D35-D37</f>
        <v>3850176.2699999958</v>
      </c>
      <c r="E39" s="161">
        <f t="shared" si="4"/>
        <v>46743458.209999971</v>
      </c>
      <c r="F39" s="161">
        <f t="shared" si="4"/>
        <v>48542871.719999999</v>
      </c>
      <c r="G39" s="161">
        <f t="shared" si="4"/>
        <v>55926227.719999991</v>
      </c>
      <c r="H39" s="161">
        <f t="shared" si="4"/>
        <v>38094174.120000005</v>
      </c>
      <c r="I39" s="161">
        <f t="shared" si="4"/>
        <v>38794174.120000005</v>
      </c>
    </row>
    <row r="40" spans="1:9" x14ac:dyDescent="0.2">
      <c r="A40" s="119"/>
      <c r="B40" s="119"/>
      <c r="C40" s="120"/>
      <c r="D40" s="120"/>
      <c r="E40" s="120"/>
      <c r="F40" s="120"/>
      <c r="G40" s="120"/>
      <c r="H40" s="120"/>
      <c r="I40" s="120"/>
    </row>
    <row r="41" spans="1:9" x14ac:dyDescent="0.2">
      <c r="A41" s="98" t="s">
        <v>23</v>
      </c>
      <c r="B41" s="74"/>
      <c r="C41" s="68"/>
      <c r="D41" s="68"/>
      <c r="E41" s="99"/>
      <c r="F41" s="99"/>
      <c r="G41" s="99"/>
      <c r="H41" s="99"/>
      <c r="I41" s="99"/>
    </row>
    <row r="42" spans="1:9" x14ac:dyDescent="0.2">
      <c r="A42" s="100" t="s">
        <v>45</v>
      </c>
      <c r="B42" s="93"/>
      <c r="C42" s="64"/>
      <c r="D42" s="64"/>
      <c r="E42" s="95"/>
      <c r="F42" s="95"/>
      <c r="G42" s="95"/>
      <c r="H42" s="95"/>
      <c r="I42" s="95"/>
    </row>
    <row r="43" spans="1:9" x14ac:dyDescent="0.2">
      <c r="A43" s="82"/>
      <c r="B43" s="83"/>
      <c r="C43" s="85"/>
      <c r="D43" s="85"/>
      <c r="E43" s="85"/>
      <c r="F43" s="85"/>
      <c r="G43" s="85"/>
      <c r="H43" s="85"/>
      <c r="I43" s="85"/>
    </row>
    <row r="44" spans="1:9" x14ac:dyDescent="0.2">
      <c r="A44" s="82" t="s">
        <v>6</v>
      </c>
      <c r="B44" s="83"/>
      <c r="C44" s="56"/>
      <c r="D44" s="56"/>
      <c r="E44" s="85"/>
      <c r="F44" s="85"/>
      <c r="G44" s="85"/>
      <c r="H44" s="85"/>
      <c r="I44" s="85"/>
    </row>
    <row r="45" spans="1:9" x14ac:dyDescent="0.2">
      <c r="A45" s="82"/>
      <c r="B45" s="83"/>
      <c r="C45" s="56"/>
      <c r="D45" s="56"/>
      <c r="E45" s="85"/>
      <c r="F45" s="85"/>
      <c r="G45" s="85"/>
      <c r="H45" s="85"/>
      <c r="I45" s="85"/>
    </row>
    <row r="46" spans="1:9" x14ac:dyDescent="0.2">
      <c r="A46" s="100" t="s">
        <v>8</v>
      </c>
      <c r="B46" s="96"/>
      <c r="C46" s="56"/>
      <c r="D46" s="56"/>
      <c r="E46" s="85"/>
      <c r="F46" s="85"/>
      <c r="G46" s="85"/>
      <c r="H46" s="85"/>
      <c r="I46" s="85"/>
    </row>
    <row r="47" spans="1:9" x14ac:dyDescent="0.2">
      <c r="A47" s="101" t="s">
        <v>9</v>
      </c>
      <c r="B47" s="102"/>
      <c r="C47" s="56"/>
      <c r="D47" s="56"/>
      <c r="E47" s="85"/>
      <c r="F47" s="85"/>
      <c r="G47" s="85"/>
      <c r="H47" s="85"/>
      <c r="I47" s="85"/>
    </row>
  </sheetData>
  <mergeCells count="5">
    <mergeCell ref="A20:I20"/>
    <mergeCell ref="A8:I9"/>
    <mergeCell ref="A11:I11"/>
    <mergeCell ref="A13:I13"/>
    <mergeCell ref="A15:I16"/>
  </mergeCells>
  <pageMargins left="0.7" right="0.7" top="0.75" bottom="0.75" header="0.3" footer="0.3"/>
  <pageSetup scale="81" orientation="landscape" r:id="rId1"/>
  <headerFooter>
    <oddHeader>&amp;CReport on Non-General Fund Information
for Submittal to the 2025 Legislature</oddHead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95FFA3-2402-4D15-977B-EF3DB115F885}">
  <sheetPr>
    <pageSetUpPr fitToPage="1"/>
  </sheetPr>
  <dimension ref="A1:N46"/>
  <sheetViews>
    <sheetView topLeftCell="A9" zoomScaleNormal="100" zoomScaleSheetLayoutView="100" workbookViewId="0">
      <selection activeCell="J15" sqref="J15"/>
    </sheetView>
  </sheetViews>
  <sheetFormatPr defaultColWidth="10.28515625" defaultRowHeight="12.75" x14ac:dyDescent="0.2"/>
  <cols>
    <col min="1" max="2" width="14.7109375" style="1" customWidth="1"/>
    <col min="3" max="8" width="14" style="1" customWidth="1"/>
    <col min="9" max="9" width="13.140625" style="1" customWidth="1"/>
    <col min="10" max="10" width="10.28515625" style="1"/>
    <col min="11" max="11" width="10.5703125" style="1" bestFit="1" customWidth="1"/>
    <col min="12" max="12" width="15" style="1" bestFit="1" customWidth="1"/>
    <col min="13" max="13" width="10.28515625" style="1"/>
    <col min="14" max="14" width="10.5703125" style="1" bestFit="1" customWidth="1"/>
    <col min="15" max="16384" width="10.28515625" style="1"/>
  </cols>
  <sheetData>
    <row r="1" spans="1:13" x14ac:dyDescent="0.2">
      <c r="A1" s="2"/>
      <c r="B1" s="2"/>
      <c r="C1" s="2"/>
      <c r="D1" s="2"/>
      <c r="E1" s="2"/>
      <c r="F1" s="2"/>
      <c r="G1" s="2"/>
      <c r="H1" s="2"/>
      <c r="I1" s="2"/>
    </row>
    <row r="2" spans="1:13" x14ac:dyDescent="0.2">
      <c r="A2" s="2" t="s">
        <v>13</v>
      </c>
      <c r="B2" s="44" t="s">
        <v>30</v>
      </c>
      <c r="C2" s="3"/>
      <c r="D2" s="3"/>
      <c r="E2" s="2"/>
      <c r="F2" s="2"/>
      <c r="G2" s="4" t="s">
        <v>14</v>
      </c>
      <c r="H2" s="3" t="s">
        <v>35</v>
      </c>
      <c r="I2" s="3"/>
    </row>
    <row r="3" spans="1:13" x14ac:dyDescent="0.2">
      <c r="A3" s="2" t="s">
        <v>20</v>
      </c>
      <c r="B3" s="44" t="s">
        <v>189</v>
      </c>
      <c r="C3" s="3"/>
      <c r="D3" s="3"/>
      <c r="E3" s="2"/>
      <c r="F3" s="2"/>
      <c r="G3" s="4" t="s">
        <v>15</v>
      </c>
      <c r="H3" s="5" t="s">
        <v>37</v>
      </c>
      <c r="I3" s="5"/>
    </row>
    <row r="4" spans="1:13" x14ac:dyDescent="0.2">
      <c r="A4" s="2" t="s">
        <v>16</v>
      </c>
      <c r="B4" s="44" t="s">
        <v>190</v>
      </c>
      <c r="C4" s="3"/>
      <c r="D4" s="3"/>
      <c r="E4" s="2"/>
      <c r="F4" s="2"/>
      <c r="G4" s="4" t="s">
        <v>18</v>
      </c>
      <c r="H4" s="3" t="s">
        <v>154</v>
      </c>
      <c r="I4" s="3"/>
    </row>
    <row r="5" spans="1:13" x14ac:dyDescent="0.2">
      <c r="A5" s="2" t="s">
        <v>17</v>
      </c>
      <c r="B5" s="3" t="s">
        <v>191</v>
      </c>
      <c r="C5" s="5"/>
      <c r="D5" s="5"/>
      <c r="E5" s="2"/>
      <c r="F5" s="2"/>
      <c r="G5" s="4" t="s">
        <v>19</v>
      </c>
      <c r="H5" s="5" t="s">
        <v>346</v>
      </c>
      <c r="I5" s="5"/>
    </row>
    <row r="6" spans="1:13" x14ac:dyDescent="0.2">
      <c r="A6" s="2"/>
      <c r="B6" s="1" t="s">
        <v>192</v>
      </c>
      <c r="C6" s="175"/>
      <c r="D6" s="175"/>
      <c r="E6" s="175"/>
      <c r="F6" s="2"/>
      <c r="G6" s="2"/>
      <c r="H6" s="2"/>
      <c r="I6" s="2"/>
    </row>
    <row r="7" spans="1:13" ht="9.1999999999999993" customHeight="1" x14ac:dyDescent="0.2">
      <c r="A7" s="2"/>
      <c r="B7" s="2"/>
      <c r="C7" s="2"/>
      <c r="D7" s="2"/>
      <c r="E7" s="2"/>
      <c r="F7" s="2"/>
      <c r="G7" s="2"/>
      <c r="H7" s="2"/>
      <c r="I7" s="2"/>
    </row>
    <row r="8" spans="1:13" ht="12.75" customHeight="1" x14ac:dyDescent="0.2">
      <c r="A8" s="394" t="s">
        <v>193</v>
      </c>
      <c r="B8" s="394"/>
      <c r="C8" s="394"/>
      <c r="D8" s="394"/>
      <c r="E8" s="394"/>
      <c r="F8" s="394"/>
      <c r="G8" s="394"/>
      <c r="H8" s="394"/>
      <c r="I8" s="394"/>
    </row>
    <row r="9" spans="1:13" ht="79.5" customHeight="1" x14ac:dyDescent="0.2">
      <c r="A9" s="394"/>
      <c r="B9" s="394"/>
      <c r="C9" s="394"/>
      <c r="D9" s="394"/>
      <c r="E9" s="394"/>
      <c r="F9" s="394"/>
      <c r="G9" s="394"/>
      <c r="H9" s="394"/>
      <c r="I9" s="394"/>
    </row>
    <row r="10" spans="1:13" s="129" customFormat="1" ht="34.5" customHeight="1" x14ac:dyDescent="0.2">
      <c r="A10" s="394" t="s">
        <v>194</v>
      </c>
      <c r="B10" s="394"/>
      <c r="C10" s="394"/>
      <c r="D10" s="394"/>
      <c r="E10" s="394"/>
      <c r="F10" s="394"/>
      <c r="G10" s="394"/>
      <c r="H10" s="394"/>
      <c r="I10" s="394"/>
    </row>
    <row r="11" spans="1:13" ht="6.75" customHeight="1" x14ac:dyDescent="0.2">
      <c r="A11" s="176"/>
      <c r="B11" s="176"/>
      <c r="C11" s="176"/>
      <c r="D11" s="176"/>
      <c r="E11" s="176"/>
      <c r="F11" s="176"/>
      <c r="G11" s="176"/>
      <c r="H11" s="176"/>
      <c r="I11" s="176"/>
    </row>
    <row r="12" spans="1:13" ht="33.75" customHeight="1" x14ac:dyDescent="0.2">
      <c r="A12" s="394" t="s">
        <v>195</v>
      </c>
      <c r="B12" s="394"/>
      <c r="C12" s="394"/>
      <c r="D12" s="394"/>
      <c r="E12" s="394"/>
      <c r="F12" s="394"/>
      <c r="G12" s="394"/>
      <c r="H12" s="394"/>
      <c r="I12" s="394"/>
    </row>
    <row r="13" spans="1:13" ht="4.5" hidden="1" customHeight="1" x14ac:dyDescent="0.2">
      <c r="A13" s="176"/>
      <c r="B13" s="176"/>
      <c r="C13" s="176"/>
      <c r="D13" s="176"/>
      <c r="E13" s="176"/>
      <c r="F13" s="176"/>
      <c r="G13" s="176"/>
      <c r="H13" s="176"/>
      <c r="I13" s="176"/>
    </row>
    <row r="14" spans="1:13" ht="54" customHeight="1" x14ac:dyDescent="0.2">
      <c r="A14" s="395" t="s">
        <v>345</v>
      </c>
      <c r="B14" s="395"/>
      <c r="C14" s="395"/>
      <c r="D14" s="395"/>
      <c r="E14" s="395"/>
      <c r="F14" s="395"/>
      <c r="G14" s="395"/>
      <c r="H14" s="395"/>
      <c r="I14" s="395"/>
    </row>
    <row r="15" spans="1:13" ht="8.25" customHeight="1" x14ac:dyDescent="0.25">
      <c r="A15" s="176"/>
      <c r="B15" s="176"/>
      <c r="C15" s="176"/>
      <c r="D15" s="176"/>
      <c r="E15" s="176"/>
      <c r="F15" s="176"/>
      <c r="G15" s="176"/>
      <c r="H15" s="176"/>
      <c r="I15" s="176"/>
      <c r="M15" s="177"/>
    </row>
    <row r="16" spans="1:13" ht="15" x14ac:dyDescent="0.25">
      <c r="A16" s="395" t="s">
        <v>335</v>
      </c>
      <c r="B16" s="395"/>
      <c r="C16" s="395"/>
      <c r="D16" s="395"/>
      <c r="E16" s="395"/>
      <c r="F16" s="395"/>
      <c r="G16" s="395"/>
      <c r="H16" s="395"/>
      <c r="I16" s="395"/>
      <c r="M16" s="177"/>
    </row>
    <row r="17" spans="1:14" ht="25.5" customHeight="1" x14ac:dyDescent="0.25">
      <c r="A17" s="393" t="s">
        <v>339</v>
      </c>
      <c r="B17" s="393"/>
      <c r="C17" s="393"/>
      <c r="D17" s="393"/>
      <c r="E17" s="393"/>
      <c r="F17" s="393"/>
      <c r="G17" s="393"/>
      <c r="H17" s="393"/>
      <c r="I17" s="393"/>
      <c r="M17" s="177"/>
    </row>
    <row r="18" spans="1:14" ht="15" x14ac:dyDescent="0.25">
      <c r="A18" s="2"/>
      <c r="B18" s="2"/>
      <c r="C18" s="2"/>
      <c r="D18" s="2"/>
      <c r="E18" s="2"/>
      <c r="F18" s="2"/>
      <c r="G18" s="2"/>
      <c r="H18" s="2"/>
      <c r="I18" s="2"/>
      <c r="M18" s="177"/>
    </row>
    <row r="19" spans="1:14" x14ac:dyDescent="0.2">
      <c r="A19" s="374" t="s">
        <v>12</v>
      </c>
      <c r="B19" s="375"/>
      <c r="C19" s="375"/>
      <c r="D19" s="375"/>
      <c r="E19" s="375"/>
      <c r="F19" s="375"/>
      <c r="G19" s="375"/>
      <c r="H19" s="375"/>
      <c r="I19" s="376"/>
    </row>
    <row r="20" spans="1:14" x14ac:dyDescent="0.2">
      <c r="A20" s="6"/>
      <c r="B20" s="7"/>
      <c r="C20" s="8" t="s">
        <v>26</v>
      </c>
      <c r="D20" s="8" t="s">
        <v>27</v>
      </c>
      <c r="E20" s="8" t="s">
        <v>28</v>
      </c>
      <c r="F20" s="8" t="s">
        <v>29</v>
      </c>
      <c r="G20" s="36" t="s">
        <v>100</v>
      </c>
      <c r="H20" s="36" t="s">
        <v>101</v>
      </c>
      <c r="I20" s="36" t="s">
        <v>102</v>
      </c>
    </row>
    <row r="21" spans="1:14" x14ac:dyDescent="0.2">
      <c r="A21" s="6"/>
      <c r="B21" s="7"/>
      <c r="C21" s="84" t="s">
        <v>10</v>
      </c>
      <c r="D21" s="10" t="s">
        <v>10</v>
      </c>
      <c r="E21" s="10" t="s">
        <v>10</v>
      </c>
      <c r="F21" s="10" t="s">
        <v>10</v>
      </c>
      <c r="G21" s="10" t="s">
        <v>10</v>
      </c>
      <c r="H21" s="10" t="s">
        <v>11</v>
      </c>
      <c r="I21" s="10" t="s">
        <v>11</v>
      </c>
      <c r="K21" s="137"/>
    </row>
    <row r="22" spans="1:14" x14ac:dyDescent="0.2">
      <c r="A22" s="6" t="s">
        <v>0</v>
      </c>
      <c r="B22" s="7"/>
      <c r="C22" s="12">
        <v>1776107</v>
      </c>
      <c r="D22" s="12">
        <v>1776107</v>
      </c>
      <c r="E22" s="12">
        <v>1776107</v>
      </c>
      <c r="F22" s="12">
        <v>1776107</v>
      </c>
      <c r="G22" s="12">
        <v>1776107</v>
      </c>
      <c r="H22" s="12">
        <v>1776107</v>
      </c>
      <c r="I22" s="12">
        <v>1776107</v>
      </c>
      <c r="K22" s="43"/>
      <c r="L22" s="167"/>
      <c r="M22" s="142"/>
    </row>
    <row r="23" spans="1:14" x14ac:dyDescent="0.2">
      <c r="A23" s="6" t="s">
        <v>1</v>
      </c>
      <c r="B23" s="7"/>
      <c r="C23" s="12">
        <v>5839668.2599999998</v>
      </c>
      <c r="D23" s="12">
        <f t="shared" ref="D23:I23" si="0">C34</f>
        <v>6921381.4000000004</v>
      </c>
      <c r="E23" s="12">
        <f t="shared" si="0"/>
        <v>7545703.6000000006</v>
      </c>
      <c r="F23" s="12">
        <f t="shared" si="0"/>
        <v>9429987.8900000006</v>
      </c>
      <c r="G23" s="12">
        <f t="shared" si="0"/>
        <v>11545473.860000001</v>
      </c>
      <c r="H23" s="12">
        <f t="shared" si="0"/>
        <v>2828536.370000001</v>
      </c>
      <c r="I23" s="12">
        <f t="shared" si="0"/>
        <v>4572040.2700000014</v>
      </c>
      <c r="K23" s="178"/>
      <c r="L23" s="167"/>
      <c r="M23" s="142"/>
      <c r="N23" s="43"/>
    </row>
    <row r="24" spans="1:14" x14ac:dyDescent="0.2">
      <c r="A24" s="6" t="s">
        <v>2</v>
      </c>
      <c r="B24" s="7"/>
      <c r="C24" s="12">
        <v>2089230.6900000002</v>
      </c>
      <c r="D24" s="174">
        <f>96992.45+1790212.21</f>
        <v>1887204.66</v>
      </c>
      <c r="E24" s="174">
        <v>2612834.35</v>
      </c>
      <c r="F24" s="174">
        <f>56.01+3519554.89</f>
        <v>3519610.9</v>
      </c>
      <c r="G24" s="174">
        <v>2198589.92</v>
      </c>
      <c r="H24" s="174">
        <f t="shared" ref="H24:I24" si="1">56.01+3519554.89</f>
        <v>3519610.9</v>
      </c>
      <c r="I24" s="174">
        <f t="shared" si="1"/>
        <v>3519610.9</v>
      </c>
      <c r="L24" s="157"/>
      <c r="M24" s="142"/>
    </row>
    <row r="25" spans="1:14" x14ac:dyDescent="0.2">
      <c r="A25" s="6" t="s">
        <v>3</v>
      </c>
      <c r="B25" s="7"/>
      <c r="C25" s="12">
        <v>1007517.55</v>
      </c>
      <c r="D25" s="19">
        <f>1145145.59+117736.87</f>
        <v>1262882.46</v>
      </c>
      <c r="E25" s="19">
        <v>728550.06</v>
      </c>
      <c r="F25" s="19">
        <f>177178.19+1226946.74</f>
        <v>1404124.93</v>
      </c>
      <c r="G25" s="287">
        <v>10915527.41</v>
      </c>
      <c r="H25" s="287">
        <v>1776107</v>
      </c>
      <c r="I25" s="287">
        <v>1776107</v>
      </c>
      <c r="K25" s="43"/>
    </row>
    <row r="26" spans="1:14" x14ac:dyDescent="0.2">
      <c r="A26" s="6"/>
      <c r="B26" s="7"/>
      <c r="C26" s="12"/>
      <c r="D26" s="19"/>
      <c r="E26" s="19"/>
      <c r="F26" s="19"/>
      <c r="G26" s="19"/>
      <c r="H26" s="19"/>
      <c r="I26" s="19"/>
    </row>
    <row r="27" spans="1:14" x14ac:dyDescent="0.2">
      <c r="A27" s="6" t="s">
        <v>4</v>
      </c>
      <c r="B27" s="5"/>
      <c r="C27" s="179"/>
      <c r="D27" s="14"/>
      <c r="E27" s="14"/>
      <c r="F27" s="15"/>
      <c r="G27" s="15"/>
      <c r="H27" s="15"/>
      <c r="I27" s="15"/>
    </row>
    <row r="28" spans="1:14" x14ac:dyDescent="0.2">
      <c r="A28" s="337" t="s">
        <v>25</v>
      </c>
      <c r="B28" s="5"/>
      <c r="C28" s="180"/>
      <c r="D28" s="43"/>
      <c r="E28" s="43"/>
      <c r="F28" s="181"/>
      <c r="G28" s="181"/>
      <c r="H28" s="181"/>
      <c r="I28" s="181"/>
    </row>
    <row r="29" spans="1:14" x14ac:dyDescent="0.2">
      <c r="A29" s="20"/>
      <c r="B29" s="21"/>
      <c r="C29" s="12"/>
      <c r="D29" s="19"/>
      <c r="E29" s="19"/>
      <c r="F29" s="19"/>
      <c r="G29" s="19"/>
      <c r="H29" s="19"/>
      <c r="I29" s="19"/>
    </row>
    <row r="30" spans="1:14" x14ac:dyDescent="0.2">
      <c r="A30" s="20"/>
      <c r="B30" s="21"/>
      <c r="C30" s="12"/>
      <c r="D30" s="19"/>
      <c r="E30" s="19"/>
      <c r="F30" s="19"/>
      <c r="G30" s="19"/>
      <c r="H30" s="19"/>
      <c r="I30" s="19"/>
    </row>
    <row r="31" spans="1:14" x14ac:dyDescent="0.2">
      <c r="A31" s="20"/>
      <c r="B31" s="21"/>
      <c r="C31" s="12"/>
      <c r="D31" s="19"/>
      <c r="E31" s="19"/>
      <c r="F31" s="19"/>
      <c r="G31" s="19"/>
      <c r="H31" s="19"/>
      <c r="I31" s="19"/>
    </row>
    <row r="32" spans="1:14" x14ac:dyDescent="0.2">
      <c r="A32" s="6" t="s">
        <v>5</v>
      </c>
      <c r="B32" s="7"/>
      <c r="C32" s="12"/>
      <c r="D32" s="19"/>
      <c r="E32" s="19"/>
      <c r="F32" s="19"/>
      <c r="G32" s="19"/>
      <c r="H32" s="19"/>
      <c r="I32" s="19"/>
      <c r="L32" s="43"/>
    </row>
    <row r="33" spans="1:9" x14ac:dyDescent="0.2">
      <c r="A33" s="6"/>
      <c r="B33" s="7"/>
      <c r="C33" s="12"/>
      <c r="D33" s="19"/>
      <c r="E33" s="19"/>
      <c r="F33" s="19"/>
      <c r="G33" s="19"/>
      <c r="H33" s="19"/>
      <c r="I33" s="19"/>
    </row>
    <row r="34" spans="1:9" x14ac:dyDescent="0.2">
      <c r="A34" s="6" t="s">
        <v>7</v>
      </c>
      <c r="B34" s="7"/>
      <c r="C34" s="11">
        <v>6921381.4000000004</v>
      </c>
      <c r="D34" s="15">
        <f t="shared" ref="D34:I34" si="2">+D23+D24-D25+D32</f>
        <v>7545703.6000000006</v>
      </c>
      <c r="E34" s="15">
        <f t="shared" si="2"/>
        <v>9429987.8900000006</v>
      </c>
      <c r="F34" s="15">
        <f t="shared" si="2"/>
        <v>11545473.860000001</v>
      </c>
      <c r="G34" s="15">
        <f t="shared" si="2"/>
        <v>2828536.370000001</v>
      </c>
      <c r="H34" s="15">
        <f t="shared" si="2"/>
        <v>4572040.2700000014</v>
      </c>
      <c r="I34" s="15">
        <f t="shared" si="2"/>
        <v>6315544.1700000018</v>
      </c>
    </row>
    <row r="35" spans="1:9" x14ac:dyDescent="0.2">
      <c r="A35" s="20"/>
      <c r="B35" s="21"/>
      <c r="C35" s="12"/>
      <c r="D35" s="19"/>
      <c r="E35" s="19"/>
      <c r="F35" s="19"/>
      <c r="G35" s="19"/>
      <c r="H35" s="19"/>
      <c r="I35" s="19"/>
    </row>
    <row r="36" spans="1:9" x14ac:dyDescent="0.2">
      <c r="A36" s="6" t="s">
        <v>21</v>
      </c>
      <c r="B36" s="7"/>
      <c r="C36" s="22">
        <v>779143.04</v>
      </c>
      <c r="D36" s="31">
        <f>22829.19+472820.72</f>
        <v>495649.91</v>
      </c>
      <c r="E36" s="31">
        <v>1188408</v>
      </c>
      <c r="F36" s="31">
        <f>42415.64+731422.05</f>
        <v>773837.69000000006</v>
      </c>
      <c r="G36" s="31">
        <v>987342.33</v>
      </c>
      <c r="H36" s="31">
        <f t="shared" ref="H36:I36" si="3">42415.64+731422.05</f>
        <v>773837.69000000006</v>
      </c>
      <c r="I36" s="31">
        <f t="shared" si="3"/>
        <v>773837.69000000006</v>
      </c>
    </row>
    <row r="37" spans="1:9" x14ac:dyDescent="0.2">
      <c r="A37" s="20"/>
      <c r="B37" s="21"/>
      <c r="C37" s="12"/>
      <c r="D37" s="12"/>
      <c r="E37" s="12"/>
      <c r="F37" s="12"/>
      <c r="G37" s="12"/>
      <c r="H37" s="12"/>
      <c r="I37" s="12"/>
    </row>
    <row r="38" spans="1:9" x14ac:dyDescent="0.2">
      <c r="A38" s="6" t="s">
        <v>22</v>
      </c>
      <c r="B38" s="23"/>
      <c r="C38" s="24">
        <v>6142238.3600000003</v>
      </c>
      <c r="D38" s="24">
        <f t="shared" ref="D38:I38" si="4">D34-D36</f>
        <v>7050053.6900000004</v>
      </c>
      <c r="E38" s="24">
        <f t="shared" si="4"/>
        <v>8241579.8900000006</v>
      </c>
      <c r="F38" s="24">
        <f t="shared" si="4"/>
        <v>10771636.170000002</v>
      </c>
      <c r="G38" s="24">
        <f t="shared" si="4"/>
        <v>1841194.040000001</v>
      </c>
      <c r="H38" s="24">
        <f t="shared" si="4"/>
        <v>3798202.5800000015</v>
      </c>
      <c r="I38" s="24">
        <f t="shared" si="4"/>
        <v>5541706.4800000014</v>
      </c>
    </row>
    <row r="39" spans="1:9" x14ac:dyDescent="0.2">
      <c r="A39" s="25"/>
      <c r="B39" s="25"/>
      <c r="C39" s="26"/>
      <c r="D39" s="26"/>
      <c r="E39" s="26"/>
      <c r="F39" s="26"/>
      <c r="G39" s="26"/>
      <c r="H39" s="26"/>
      <c r="I39" s="26"/>
    </row>
    <row r="40" spans="1:9" x14ac:dyDescent="0.2">
      <c r="A40" s="27" t="s">
        <v>23</v>
      </c>
      <c r="B40" s="3"/>
      <c r="C40" s="28"/>
      <c r="D40" s="28"/>
      <c r="E40" s="29"/>
      <c r="F40" s="29"/>
      <c r="G40" s="29"/>
      <c r="H40" s="29"/>
      <c r="I40" s="29"/>
    </row>
    <row r="41" spans="1:9" x14ac:dyDescent="0.2">
      <c r="A41" s="30" t="s">
        <v>24</v>
      </c>
      <c r="B41" s="21"/>
      <c r="C41" s="31"/>
      <c r="D41" s="31"/>
      <c r="E41" s="22"/>
      <c r="F41" s="22"/>
      <c r="G41" s="22"/>
      <c r="H41" s="22"/>
      <c r="I41" s="22"/>
    </row>
    <row r="42" spans="1:9" x14ac:dyDescent="0.2">
      <c r="A42" s="6"/>
      <c r="B42" s="7"/>
      <c r="C42" s="12"/>
      <c r="D42" s="12"/>
      <c r="E42" s="12"/>
      <c r="F42" s="12"/>
      <c r="G42" s="12"/>
      <c r="H42" s="12"/>
      <c r="I42" s="12"/>
    </row>
    <row r="43" spans="1:9" x14ac:dyDescent="0.2">
      <c r="A43" s="6" t="s">
        <v>6</v>
      </c>
      <c r="B43" s="7"/>
      <c r="C43" s="19"/>
      <c r="D43" s="19"/>
      <c r="E43" s="12"/>
      <c r="F43" s="12"/>
      <c r="G43" s="12"/>
      <c r="H43" s="12"/>
      <c r="I43" s="12"/>
    </row>
    <row r="44" spans="1:9" x14ac:dyDescent="0.2">
      <c r="A44" s="6"/>
      <c r="B44" s="7"/>
      <c r="C44" s="19"/>
      <c r="D44" s="19"/>
      <c r="E44" s="12"/>
      <c r="F44" s="12"/>
      <c r="G44" s="12"/>
      <c r="H44" s="12"/>
      <c r="I44" s="12"/>
    </row>
    <row r="45" spans="1:9" x14ac:dyDescent="0.2">
      <c r="A45" s="30" t="s">
        <v>8</v>
      </c>
      <c r="B45" s="23"/>
      <c r="C45" s="19"/>
      <c r="D45" s="19"/>
      <c r="E45" s="12"/>
      <c r="F45" s="12"/>
      <c r="G45" s="12"/>
      <c r="H45" s="12"/>
      <c r="I45" s="12"/>
    </row>
    <row r="46" spans="1:9" x14ac:dyDescent="0.2">
      <c r="A46" s="32" t="s">
        <v>9</v>
      </c>
      <c r="B46" s="33"/>
      <c r="C46" s="19"/>
      <c r="D46" s="19"/>
      <c r="E46" s="12"/>
      <c r="F46" s="12"/>
      <c r="G46" s="12"/>
      <c r="H46" s="12"/>
      <c r="I46" s="12"/>
    </row>
  </sheetData>
  <mergeCells count="7">
    <mergeCell ref="A19:I19"/>
    <mergeCell ref="A17:I17"/>
    <mergeCell ref="A8:I9"/>
    <mergeCell ref="A10:I10"/>
    <mergeCell ref="A12:I12"/>
    <mergeCell ref="A14:I14"/>
    <mergeCell ref="A16:I16"/>
  </mergeCells>
  <pageMargins left="0.7" right="0.7" top="0.75" bottom="0.75" header="0.3" footer="0.3"/>
  <pageSetup scale="71" orientation="landscape" r:id="rId1"/>
  <headerFooter>
    <oddHeader>&amp;CReport on Non-General Fund Information
for Submittal to the 2025 Legislature</oddHead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F732B4-BC0E-4B1E-AF76-3ED15E90EA33}">
  <sheetPr>
    <pageSetUpPr fitToPage="1"/>
  </sheetPr>
  <dimension ref="A1:N47"/>
  <sheetViews>
    <sheetView zoomScaleNormal="100" zoomScaleSheetLayoutView="100" workbookViewId="0">
      <selection activeCell="L18" sqref="L18"/>
    </sheetView>
  </sheetViews>
  <sheetFormatPr defaultColWidth="10.28515625" defaultRowHeight="12.75" x14ac:dyDescent="0.2"/>
  <cols>
    <col min="1" max="2" width="14.7109375" style="142" customWidth="1"/>
    <col min="3" max="8" width="14" style="142" customWidth="1"/>
    <col min="9" max="9" width="13.140625" style="142" customWidth="1"/>
    <col min="10" max="10" width="10.7109375" style="142" bestFit="1" customWidth="1"/>
    <col min="11" max="11" width="15" style="142" bestFit="1" customWidth="1"/>
    <col min="12" max="13" width="10.28515625" style="142"/>
    <col min="14" max="14" width="14" style="142" bestFit="1" customWidth="1"/>
    <col min="15" max="16384" width="10.28515625" style="142"/>
  </cols>
  <sheetData>
    <row r="1" spans="1:9" x14ac:dyDescent="0.2">
      <c r="A1" s="73"/>
      <c r="B1" s="73"/>
      <c r="C1" s="73"/>
      <c r="D1" s="73"/>
      <c r="E1" s="73"/>
      <c r="F1" s="73"/>
      <c r="G1" s="73"/>
      <c r="H1" s="73"/>
      <c r="I1" s="73"/>
    </row>
    <row r="2" spans="1:9" x14ac:dyDescent="0.2">
      <c r="A2" s="73" t="s">
        <v>13</v>
      </c>
      <c r="B2" s="74" t="s">
        <v>30</v>
      </c>
      <c r="C2" s="74"/>
      <c r="D2" s="74"/>
      <c r="E2" s="73"/>
      <c r="F2" s="73"/>
      <c r="G2" s="75" t="s">
        <v>14</v>
      </c>
      <c r="H2" s="3" t="s">
        <v>35</v>
      </c>
      <c r="I2" s="74"/>
    </row>
    <row r="3" spans="1:9" x14ac:dyDescent="0.2">
      <c r="A3" s="73" t="s">
        <v>20</v>
      </c>
      <c r="B3" s="74" t="s">
        <v>196</v>
      </c>
      <c r="C3" s="74"/>
      <c r="D3" s="74"/>
      <c r="E3" s="73"/>
      <c r="F3" s="73"/>
      <c r="G3" s="75" t="s">
        <v>15</v>
      </c>
      <c r="H3" s="5" t="s">
        <v>37</v>
      </c>
      <c r="I3" s="78"/>
    </row>
    <row r="4" spans="1:9" x14ac:dyDescent="0.2">
      <c r="A4" s="73" t="s">
        <v>16</v>
      </c>
      <c r="B4" s="74" t="s">
        <v>197</v>
      </c>
      <c r="C4" s="74"/>
      <c r="D4" s="74"/>
      <c r="E4" s="73"/>
      <c r="F4" s="73"/>
      <c r="G4" s="75" t="s">
        <v>18</v>
      </c>
      <c r="H4" s="74" t="s">
        <v>154</v>
      </c>
      <c r="I4" s="74"/>
    </row>
    <row r="5" spans="1:9" x14ac:dyDescent="0.2">
      <c r="A5" s="73" t="s">
        <v>17</v>
      </c>
      <c r="B5" s="74" t="s">
        <v>198</v>
      </c>
      <c r="C5" s="78"/>
      <c r="D5" s="78"/>
      <c r="E5" s="73"/>
      <c r="F5" s="73"/>
      <c r="G5" s="75" t="s">
        <v>19</v>
      </c>
      <c r="H5" s="78" t="s">
        <v>199</v>
      </c>
      <c r="I5" s="78"/>
    </row>
    <row r="6" spans="1:9" x14ac:dyDescent="0.2">
      <c r="A6" s="73"/>
      <c r="B6" s="1" t="s">
        <v>200</v>
      </c>
      <c r="C6" s="273"/>
      <c r="D6" s="273"/>
      <c r="E6" s="273"/>
      <c r="F6" s="73"/>
      <c r="G6" s="73"/>
      <c r="H6" s="73"/>
      <c r="I6" s="73"/>
    </row>
    <row r="7" spans="1:9" x14ac:dyDescent="0.2">
      <c r="A7" s="73"/>
      <c r="B7" s="73"/>
      <c r="C7" s="73"/>
      <c r="D7" s="73"/>
      <c r="E7" s="73"/>
      <c r="F7" s="73"/>
      <c r="G7" s="73"/>
      <c r="H7" s="73"/>
      <c r="I7" s="73"/>
    </row>
    <row r="8" spans="1:9" x14ac:dyDescent="0.2">
      <c r="A8" s="73" t="s">
        <v>201</v>
      </c>
      <c r="B8" s="73"/>
      <c r="C8" s="73"/>
      <c r="D8" s="73"/>
      <c r="E8" s="73"/>
      <c r="F8" s="73"/>
      <c r="G8" s="73"/>
      <c r="H8" s="73"/>
      <c r="I8" s="73"/>
    </row>
    <row r="9" spans="1:9" x14ac:dyDescent="0.2">
      <c r="A9" s="73"/>
      <c r="B9" s="73"/>
      <c r="C9" s="73"/>
      <c r="D9" s="73"/>
      <c r="E9" s="73"/>
      <c r="F9" s="73"/>
      <c r="G9" s="73"/>
      <c r="H9" s="73"/>
      <c r="I9" s="73"/>
    </row>
    <row r="10" spans="1:9" x14ac:dyDescent="0.2">
      <c r="A10" s="364" t="s">
        <v>184</v>
      </c>
      <c r="B10" s="364"/>
      <c r="C10" s="364"/>
      <c r="D10" s="364"/>
      <c r="E10" s="364"/>
      <c r="F10" s="364"/>
      <c r="G10" s="364"/>
      <c r="H10" s="364"/>
      <c r="I10" s="364"/>
    </row>
    <row r="11" spans="1:9" ht="6" customHeight="1" x14ac:dyDescent="0.2">
      <c r="A11" s="73"/>
      <c r="B11" s="73"/>
      <c r="C11" s="73"/>
      <c r="D11" s="73"/>
      <c r="E11" s="73"/>
      <c r="F11" s="73"/>
      <c r="G11" s="73"/>
      <c r="H11" s="73"/>
      <c r="I11" s="73"/>
    </row>
    <row r="12" spans="1:9" ht="30" customHeight="1" x14ac:dyDescent="0.2">
      <c r="A12" s="364" t="s">
        <v>202</v>
      </c>
      <c r="B12" s="364"/>
      <c r="C12" s="364"/>
      <c r="D12" s="364"/>
      <c r="E12" s="364"/>
      <c r="F12" s="364"/>
      <c r="G12" s="364"/>
      <c r="H12" s="364"/>
      <c r="I12" s="364"/>
    </row>
    <row r="13" spans="1:9" x14ac:dyDescent="0.2">
      <c r="A13" s="73"/>
      <c r="B13" s="73"/>
      <c r="C13" s="73"/>
      <c r="D13" s="73"/>
      <c r="E13" s="73"/>
      <c r="F13" s="73"/>
      <c r="G13" s="73"/>
      <c r="H13" s="73"/>
      <c r="I13" s="73"/>
    </row>
    <row r="14" spans="1:9" x14ac:dyDescent="0.2">
      <c r="A14" s="380" t="s">
        <v>203</v>
      </c>
      <c r="B14" s="380"/>
      <c r="C14" s="380"/>
      <c r="D14" s="380"/>
      <c r="E14" s="380"/>
      <c r="F14" s="380"/>
      <c r="G14" s="380"/>
      <c r="H14" s="380"/>
      <c r="I14" s="380"/>
    </row>
    <row r="15" spans="1:9" x14ac:dyDescent="0.2">
      <c r="A15" s="380"/>
      <c r="B15" s="380"/>
      <c r="C15" s="380"/>
      <c r="D15" s="380"/>
      <c r="E15" s="380"/>
      <c r="F15" s="380"/>
      <c r="G15" s="380"/>
      <c r="H15" s="380"/>
      <c r="I15" s="380"/>
    </row>
    <row r="16" spans="1:9" ht="6" customHeight="1" x14ac:dyDescent="0.2">
      <c r="A16" s="139"/>
      <c r="B16" s="139"/>
      <c r="C16" s="139"/>
      <c r="D16" s="139"/>
      <c r="E16" s="139"/>
      <c r="F16" s="139"/>
      <c r="G16" s="139"/>
      <c r="H16" s="139"/>
      <c r="I16" s="139"/>
    </row>
    <row r="17" spans="1:14" ht="24.75" customHeight="1" x14ac:dyDescent="0.2">
      <c r="A17" s="265" t="s">
        <v>332</v>
      </c>
      <c r="B17" s="265"/>
      <c r="C17" s="265"/>
      <c r="D17" s="265" t="s">
        <v>334</v>
      </c>
      <c r="E17" s="265"/>
      <c r="F17" s="265"/>
      <c r="G17" s="265"/>
      <c r="H17" s="265"/>
      <c r="I17" s="265"/>
    </row>
    <row r="18" spans="1:14" ht="16.5" customHeight="1" x14ac:dyDescent="0.2">
      <c r="A18" s="266" t="s">
        <v>333</v>
      </c>
      <c r="B18" s="265"/>
      <c r="C18" s="265"/>
      <c r="D18" s="265"/>
      <c r="E18" s="265"/>
      <c r="F18" s="265"/>
      <c r="G18" s="265"/>
      <c r="H18" s="265"/>
      <c r="I18" s="265"/>
    </row>
    <row r="19" spans="1:14" ht="12.75" customHeight="1" x14ac:dyDescent="0.2">
      <c r="A19" s="266"/>
      <c r="B19" s="266"/>
      <c r="C19" s="266"/>
      <c r="D19" s="266"/>
      <c r="E19" s="266"/>
      <c r="F19" s="266"/>
      <c r="G19" s="266"/>
      <c r="H19" s="266"/>
      <c r="I19" s="266"/>
    </row>
    <row r="20" spans="1:14" x14ac:dyDescent="0.2">
      <c r="A20" s="382" t="s">
        <v>12</v>
      </c>
      <c r="B20" s="383"/>
      <c r="C20" s="383"/>
      <c r="D20" s="383"/>
      <c r="E20" s="383"/>
      <c r="F20" s="383"/>
      <c r="G20" s="383"/>
      <c r="H20" s="383"/>
      <c r="I20" s="384"/>
    </row>
    <row r="21" spans="1:14" s="1" customFormat="1" x14ac:dyDescent="0.2">
      <c r="A21" s="6"/>
      <c r="B21" s="7"/>
      <c r="C21" s="8" t="s">
        <v>26</v>
      </c>
      <c r="D21" s="8" t="s">
        <v>27</v>
      </c>
      <c r="E21" s="8" t="s">
        <v>28</v>
      </c>
      <c r="F21" s="8" t="s">
        <v>29</v>
      </c>
      <c r="G21" s="36" t="s">
        <v>100</v>
      </c>
      <c r="H21" s="36" t="s">
        <v>101</v>
      </c>
      <c r="I21" s="36" t="s">
        <v>102</v>
      </c>
    </row>
    <row r="22" spans="1:14" x14ac:dyDescent="0.2">
      <c r="A22" s="82"/>
      <c r="B22" s="83"/>
      <c r="C22" s="84" t="s">
        <v>10</v>
      </c>
      <c r="D22" s="10" t="s">
        <v>10</v>
      </c>
      <c r="E22" s="10" t="s">
        <v>10</v>
      </c>
      <c r="F22" s="10" t="s">
        <v>10</v>
      </c>
      <c r="G22" s="10" t="s">
        <v>10</v>
      </c>
      <c r="H22" s="10" t="s">
        <v>11</v>
      </c>
      <c r="I22" s="10" t="s">
        <v>11</v>
      </c>
    </row>
    <row r="23" spans="1:14" x14ac:dyDescent="0.2">
      <c r="A23" s="82" t="s">
        <v>0</v>
      </c>
      <c r="B23" s="83"/>
      <c r="C23" s="85">
        <f>107463009</f>
        <v>107463009</v>
      </c>
      <c r="D23" s="85">
        <f>107463009</f>
        <v>107463009</v>
      </c>
      <c r="E23" s="85">
        <v>107546361</v>
      </c>
      <c r="F23" s="85">
        <v>107546361</v>
      </c>
      <c r="G23" s="283">
        <v>108019869</v>
      </c>
      <c r="H23" s="283">
        <v>108085194</v>
      </c>
      <c r="I23" s="283">
        <v>108085194</v>
      </c>
      <c r="K23" s="167"/>
    </row>
    <row r="24" spans="1:14" x14ac:dyDescent="0.2">
      <c r="A24" s="82" t="s">
        <v>1</v>
      </c>
      <c r="B24" s="83"/>
      <c r="C24" s="85">
        <v>23023600.390000001</v>
      </c>
      <c r="D24" s="56">
        <f t="shared" ref="D24:I24" si="0">C35</f>
        <v>23849300.349999994</v>
      </c>
      <c r="E24" s="56">
        <f t="shared" si="0"/>
        <v>21023815.869999997</v>
      </c>
      <c r="F24" s="56">
        <f t="shared" si="0"/>
        <v>24733217.769999996</v>
      </c>
      <c r="G24" s="283">
        <f t="shared" si="0"/>
        <v>35043683.399999991</v>
      </c>
      <c r="H24" s="283">
        <f t="shared" si="0"/>
        <v>44687179.309999987</v>
      </c>
      <c r="I24" s="283">
        <f t="shared" si="0"/>
        <v>44587179.310000002</v>
      </c>
      <c r="K24" s="167"/>
    </row>
    <row r="25" spans="1:14" x14ac:dyDescent="0.2">
      <c r="A25" s="82" t="s">
        <v>2</v>
      </c>
      <c r="B25" s="83"/>
      <c r="C25" s="182">
        <v>29707293.489999998</v>
      </c>
      <c r="D25" s="183">
        <v>28227226</v>
      </c>
      <c r="E25" s="182">
        <f>30670249.61-2202000</f>
        <v>28468249.609999999</v>
      </c>
      <c r="F25" s="182">
        <f>42685895.47+562937.16-3996000</f>
        <v>39252832.629999995</v>
      </c>
      <c r="G25" s="306">
        <v>40146283</v>
      </c>
      <c r="H25" s="306">
        <v>98400000</v>
      </c>
      <c r="I25" s="306">
        <v>93100000</v>
      </c>
      <c r="K25" s="157"/>
    </row>
    <row r="26" spans="1:14" x14ac:dyDescent="0.2">
      <c r="A26" s="82" t="s">
        <v>3</v>
      </c>
      <c r="B26" s="83"/>
      <c r="C26" s="182">
        <v>30946758.530000001</v>
      </c>
      <c r="D26" s="56">
        <f>32795084.74+478625.74-51410</f>
        <v>33222300.479999997</v>
      </c>
      <c r="E26" s="56">
        <v>26960847.710000001</v>
      </c>
      <c r="F26" s="56">
        <f>32392480.72+545886.28</f>
        <v>32938367</v>
      </c>
      <c r="G26" s="306">
        <v>34106787.090000004</v>
      </c>
      <c r="H26" s="306">
        <v>98500000</v>
      </c>
      <c r="I26" s="306">
        <v>93500000</v>
      </c>
      <c r="N26" s="156"/>
    </row>
    <row r="27" spans="1:14" x14ac:dyDescent="0.2">
      <c r="A27" s="82"/>
      <c r="B27" s="83"/>
      <c r="C27" s="56"/>
      <c r="D27" s="56"/>
      <c r="E27" s="56"/>
      <c r="F27" s="56"/>
      <c r="G27" s="283"/>
      <c r="H27" s="283"/>
      <c r="I27" s="283"/>
      <c r="K27" s="156"/>
      <c r="N27" s="156"/>
    </row>
    <row r="28" spans="1:14" x14ac:dyDescent="0.2">
      <c r="A28" s="82" t="s">
        <v>4</v>
      </c>
      <c r="B28" s="78"/>
      <c r="C28" s="58"/>
      <c r="D28" s="58"/>
      <c r="E28" s="59"/>
      <c r="F28" s="59"/>
      <c r="G28" s="291"/>
      <c r="H28" s="291"/>
      <c r="I28" s="291"/>
      <c r="K28" s="156"/>
      <c r="N28" s="156"/>
    </row>
    <row r="29" spans="1:14" x14ac:dyDescent="0.2">
      <c r="A29" s="337" t="s">
        <v>25</v>
      </c>
      <c r="B29" s="78"/>
      <c r="C29" s="60"/>
      <c r="D29" s="60"/>
      <c r="E29" s="163"/>
      <c r="F29" s="163"/>
      <c r="G29" s="307"/>
      <c r="H29" s="307"/>
      <c r="I29" s="307"/>
      <c r="K29" s="156"/>
      <c r="N29" s="156"/>
    </row>
    <row r="30" spans="1:14" x14ac:dyDescent="0.2">
      <c r="A30" s="92" t="s">
        <v>204</v>
      </c>
      <c r="B30" s="93"/>
      <c r="C30" s="56">
        <v>2221000</v>
      </c>
      <c r="D30" s="56">
        <v>2221000</v>
      </c>
      <c r="E30" s="56">
        <v>2202000</v>
      </c>
      <c r="F30" s="56">
        <f>1799200+2196800</f>
        <v>3996000</v>
      </c>
      <c r="G30" s="283"/>
      <c r="H30" s="283"/>
      <c r="I30" s="283"/>
      <c r="J30" s="60"/>
      <c r="K30" s="156"/>
      <c r="N30" s="156"/>
    </row>
    <row r="31" spans="1:14" x14ac:dyDescent="0.2">
      <c r="A31" s="340" t="s">
        <v>365</v>
      </c>
      <c r="B31" s="341"/>
      <c r="C31" s="283"/>
      <c r="D31" s="283"/>
      <c r="E31" s="283"/>
      <c r="F31" s="283"/>
      <c r="G31" s="283">
        <v>3604000</v>
      </c>
      <c r="H31" s="283"/>
      <c r="I31" s="283"/>
      <c r="N31" s="156"/>
    </row>
    <row r="32" spans="1:14" x14ac:dyDescent="0.2">
      <c r="A32" s="184"/>
      <c r="B32" s="93"/>
      <c r="C32" s="56">
        <v>-155835</v>
      </c>
      <c r="D32" s="56">
        <f>-12105-4800-24105-10400</f>
        <v>-51410</v>
      </c>
      <c r="E32" s="56"/>
      <c r="F32" s="56"/>
      <c r="G32" s="283"/>
      <c r="H32" s="283"/>
      <c r="I32" s="283"/>
      <c r="K32" s="156"/>
      <c r="N32" s="156"/>
    </row>
    <row r="33" spans="1:14" x14ac:dyDescent="0.2">
      <c r="A33" s="82" t="s">
        <v>5</v>
      </c>
      <c r="B33" s="83"/>
      <c r="C33" s="56">
        <f t="shared" ref="C33:F33" si="1">SUM(C30:C32)</f>
        <v>2065165</v>
      </c>
      <c r="D33" s="56">
        <f t="shared" si="1"/>
        <v>2169590</v>
      </c>
      <c r="E33" s="56">
        <f t="shared" si="1"/>
        <v>2202000</v>
      </c>
      <c r="F33" s="56">
        <f t="shared" si="1"/>
        <v>3996000</v>
      </c>
      <c r="G33" s="283">
        <f t="shared" ref="G33:I33" si="2">SUM(G30:G32)</f>
        <v>3604000</v>
      </c>
      <c r="H33" s="283">
        <f t="shared" si="2"/>
        <v>0</v>
      </c>
      <c r="I33" s="283">
        <f t="shared" si="2"/>
        <v>0</v>
      </c>
      <c r="K33" s="156"/>
      <c r="N33" s="156"/>
    </row>
    <row r="34" spans="1:14" x14ac:dyDescent="0.2">
      <c r="A34" s="82"/>
      <c r="B34" s="83"/>
      <c r="C34" s="56"/>
      <c r="D34" s="56"/>
      <c r="E34" s="56"/>
      <c r="F34" s="56"/>
      <c r="G34" s="283"/>
      <c r="H34" s="283"/>
      <c r="I34" s="283"/>
      <c r="K34" s="157"/>
      <c r="N34" s="156"/>
    </row>
    <row r="35" spans="1:14" x14ac:dyDescent="0.2">
      <c r="A35" s="82" t="s">
        <v>7</v>
      </c>
      <c r="B35" s="83"/>
      <c r="C35" s="59">
        <f t="shared" ref="C35:D35" si="3">+C24+C25-C26+C33</f>
        <v>23849300.349999994</v>
      </c>
      <c r="D35" s="59">
        <f t="shared" si="3"/>
        <v>21023815.869999997</v>
      </c>
      <c r="E35" s="59">
        <f>+E24+E25-E26+E33</f>
        <v>24733217.769999996</v>
      </c>
      <c r="F35" s="59">
        <f t="shared" ref="F35:I35" si="4">+F24+F25-F26+F33</f>
        <v>35043683.399999991</v>
      </c>
      <c r="G35" s="291">
        <f t="shared" si="4"/>
        <v>44687179.309999987</v>
      </c>
      <c r="H35" s="291">
        <f t="shared" si="4"/>
        <v>44587179.310000002</v>
      </c>
      <c r="I35" s="291">
        <f t="shared" si="4"/>
        <v>44187179.310000002</v>
      </c>
      <c r="N35" s="156"/>
    </row>
    <row r="36" spans="1:14" x14ac:dyDescent="0.2">
      <c r="A36" s="92"/>
      <c r="B36" s="93"/>
      <c r="C36" s="56"/>
      <c r="D36" s="56"/>
      <c r="E36" s="56"/>
      <c r="F36" s="56"/>
      <c r="G36" s="283"/>
      <c r="H36" s="283"/>
      <c r="I36" s="283"/>
    </row>
    <row r="37" spans="1:14" x14ac:dyDescent="0.2">
      <c r="A37" s="82" t="s">
        <v>21</v>
      </c>
      <c r="B37" s="83"/>
      <c r="C37" s="56">
        <v>12537595.520000001</v>
      </c>
      <c r="D37" s="56">
        <f>8248700.7+56.13</f>
        <v>8248756.8300000001</v>
      </c>
      <c r="E37" s="56">
        <v>6089758.1399999997</v>
      </c>
      <c r="F37" s="56">
        <f>22102008.43+212.12</f>
        <v>22102220.550000001</v>
      </c>
      <c r="G37" s="283">
        <v>33775495.189999998</v>
      </c>
      <c r="H37" s="283">
        <v>30000000</v>
      </c>
      <c r="I37" s="283">
        <v>30000000</v>
      </c>
    </row>
    <row r="38" spans="1:14" x14ac:dyDescent="0.2">
      <c r="A38" s="92"/>
      <c r="B38" s="93"/>
      <c r="C38" s="85"/>
      <c r="D38" s="85"/>
      <c r="E38" s="85"/>
      <c r="F38" s="85"/>
      <c r="G38" s="85"/>
      <c r="H38" s="85"/>
      <c r="I38" s="85"/>
    </row>
    <row r="39" spans="1:14" x14ac:dyDescent="0.2">
      <c r="A39" s="82" t="s">
        <v>22</v>
      </c>
      <c r="B39" s="96"/>
      <c r="C39" s="185">
        <f t="shared" ref="C39:I39" si="5">C35-C37</f>
        <v>11311704.829999993</v>
      </c>
      <c r="D39" s="185">
        <f t="shared" si="5"/>
        <v>12775059.039999997</v>
      </c>
      <c r="E39" s="185">
        <f t="shared" si="5"/>
        <v>18643459.629999995</v>
      </c>
      <c r="F39" s="185">
        <f t="shared" si="5"/>
        <v>12941462.84999999</v>
      </c>
      <c r="G39" s="185">
        <f t="shared" si="5"/>
        <v>10911684.11999999</v>
      </c>
      <c r="H39" s="185">
        <f t="shared" si="5"/>
        <v>14587179.310000002</v>
      </c>
      <c r="I39" s="185">
        <f t="shared" si="5"/>
        <v>14187179.310000002</v>
      </c>
    </row>
    <row r="40" spans="1:14" x14ac:dyDescent="0.2">
      <c r="A40" s="119"/>
      <c r="B40" s="119"/>
      <c r="C40" s="120"/>
      <c r="D40" s="120"/>
      <c r="E40" s="120"/>
      <c r="F40" s="120"/>
      <c r="G40" s="120"/>
      <c r="H40" s="120"/>
      <c r="I40" s="120"/>
    </row>
    <row r="41" spans="1:14" x14ac:dyDescent="0.2">
      <c r="A41" s="98" t="s">
        <v>23</v>
      </c>
      <c r="B41" s="74"/>
      <c r="C41" s="68"/>
      <c r="D41" s="68"/>
      <c r="E41" s="99"/>
      <c r="F41" s="99"/>
      <c r="G41" s="99"/>
      <c r="H41" s="99"/>
      <c r="I41" s="99"/>
    </row>
    <row r="42" spans="1:14" x14ac:dyDescent="0.2">
      <c r="A42" s="100" t="s">
        <v>45</v>
      </c>
      <c r="B42" s="93"/>
      <c r="C42" s="64"/>
      <c r="D42" s="64"/>
      <c r="E42" s="95"/>
      <c r="F42" s="95"/>
      <c r="G42" s="95"/>
      <c r="H42" s="95"/>
      <c r="I42" s="95"/>
    </row>
    <row r="43" spans="1:14" x14ac:dyDescent="0.2">
      <c r="A43" s="82"/>
      <c r="B43" s="83"/>
      <c r="C43" s="85"/>
      <c r="D43" s="85"/>
      <c r="E43" s="85"/>
      <c r="F43" s="85"/>
      <c r="G43" s="85"/>
      <c r="H43" s="85"/>
      <c r="I43" s="85"/>
    </row>
    <row r="44" spans="1:14" x14ac:dyDescent="0.2">
      <c r="A44" s="82" t="s">
        <v>6</v>
      </c>
      <c r="B44" s="83"/>
      <c r="C44" s="56"/>
      <c r="D44" s="56"/>
      <c r="E44" s="85"/>
      <c r="F44" s="85"/>
      <c r="G44" s="85"/>
      <c r="H44" s="85"/>
      <c r="I44" s="85"/>
    </row>
    <row r="45" spans="1:14" x14ac:dyDescent="0.2">
      <c r="A45" s="82"/>
      <c r="B45" s="83"/>
      <c r="C45" s="56"/>
      <c r="D45" s="56"/>
      <c r="E45" s="85"/>
      <c r="F45" s="85"/>
      <c r="G45" s="85"/>
      <c r="H45" s="85"/>
      <c r="I45" s="85"/>
    </row>
    <row r="46" spans="1:14" x14ac:dyDescent="0.2">
      <c r="A46" s="100" t="s">
        <v>8</v>
      </c>
      <c r="B46" s="96"/>
      <c r="C46" s="56"/>
      <c r="D46" s="56"/>
      <c r="E46" s="85"/>
      <c r="F46" s="85"/>
      <c r="G46" s="85"/>
      <c r="H46" s="85"/>
      <c r="I46" s="85"/>
    </row>
    <row r="47" spans="1:14" x14ac:dyDescent="0.2">
      <c r="A47" s="101" t="s">
        <v>9</v>
      </c>
      <c r="B47" s="102"/>
      <c r="C47" s="56"/>
      <c r="D47" s="56"/>
      <c r="E47" s="85"/>
      <c r="F47" s="85"/>
      <c r="G47" s="85"/>
      <c r="H47" s="85"/>
      <c r="I47" s="85"/>
    </row>
  </sheetData>
  <mergeCells count="4">
    <mergeCell ref="A10:I10"/>
    <mergeCell ref="A12:I12"/>
    <mergeCell ref="A14:I15"/>
    <mergeCell ref="A20:I20"/>
  </mergeCells>
  <pageMargins left="0.7" right="0.7" top="0.75" bottom="0.75" header="0.3" footer="0.3"/>
  <pageSetup scale="83" orientation="landscape" r:id="rId1"/>
  <headerFooter>
    <oddHeader>&amp;CReport on Non-General Fund Information
for Submittal to the 2025 Legislature</oddHead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6ED3D2-A3C5-4258-9803-18B533893523}">
  <sheetPr>
    <pageSetUpPr fitToPage="1"/>
  </sheetPr>
  <dimension ref="A1:N43"/>
  <sheetViews>
    <sheetView topLeftCell="A4" zoomScaleNormal="100" zoomScaleSheetLayoutView="100" workbookViewId="0">
      <selection activeCell="K9" sqref="K9"/>
    </sheetView>
  </sheetViews>
  <sheetFormatPr defaultColWidth="10.28515625" defaultRowHeight="12.75" x14ac:dyDescent="0.2"/>
  <cols>
    <col min="1" max="2" width="14.7109375" style="142" customWidth="1"/>
    <col min="3" max="8" width="14" style="142" customWidth="1"/>
    <col min="9" max="9" width="13.140625" style="142" customWidth="1"/>
    <col min="10" max="16384" width="10.28515625" style="142"/>
  </cols>
  <sheetData>
    <row r="1" spans="1:9" x14ac:dyDescent="0.2">
      <c r="A1" s="73"/>
      <c r="B1" s="73"/>
      <c r="C1" s="73"/>
      <c r="D1" s="73"/>
      <c r="E1" s="73"/>
      <c r="F1" s="73"/>
      <c r="G1" s="73"/>
      <c r="H1" s="73"/>
      <c r="I1" s="73"/>
    </row>
    <row r="2" spans="1:9" x14ac:dyDescent="0.2">
      <c r="A2" s="73" t="s">
        <v>13</v>
      </c>
      <c r="B2" s="74" t="s">
        <v>30</v>
      </c>
      <c r="C2" s="74"/>
      <c r="D2" s="74"/>
      <c r="E2" s="73"/>
      <c r="F2" s="73"/>
      <c r="G2" s="75" t="s">
        <v>14</v>
      </c>
      <c r="H2" s="3" t="s">
        <v>35</v>
      </c>
      <c r="I2" s="74"/>
    </row>
    <row r="3" spans="1:9" x14ac:dyDescent="0.2">
      <c r="A3" s="73" t="s">
        <v>20</v>
      </c>
      <c r="B3" s="74" t="s">
        <v>74</v>
      </c>
      <c r="C3" s="74"/>
      <c r="D3" s="74"/>
      <c r="E3" s="73"/>
      <c r="F3" s="73"/>
      <c r="G3" s="75" t="s">
        <v>15</v>
      </c>
      <c r="H3" s="5" t="s">
        <v>37</v>
      </c>
      <c r="I3" s="78"/>
    </row>
    <row r="4" spans="1:9" x14ac:dyDescent="0.2">
      <c r="A4" s="73" t="s">
        <v>16</v>
      </c>
      <c r="B4" s="74" t="s">
        <v>205</v>
      </c>
      <c r="C4" s="74"/>
      <c r="D4" s="74"/>
      <c r="E4" s="73"/>
      <c r="F4" s="73"/>
      <c r="G4" s="75" t="s">
        <v>18</v>
      </c>
      <c r="H4" s="74" t="s">
        <v>116</v>
      </c>
      <c r="I4" s="74"/>
    </row>
    <row r="5" spans="1:9" x14ac:dyDescent="0.2">
      <c r="A5" s="73" t="s">
        <v>17</v>
      </c>
      <c r="B5" s="74" t="s">
        <v>206</v>
      </c>
      <c r="C5" s="78"/>
      <c r="D5" s="78"/>
      <c r="E5" s="73"/>
      <c r="F5" s="73"/>
      <c r="G5" s="75" t="s">
        <v>19</v>
      </c>
      <c r="H5" s="78" t="s">
        <v>207</v>
      </c>
      <c r="I5" s="78"/>
    </row>
    <row r="6" spans="1:9" ht="3" customHeight="1" x14ac:dyDescent="0.2">
      <c r="A6" s="73"/>
      <c r="B6" s="73"/>
      <c r="C6" s="73"/>
      <c r="D6" s="73"/>
      <c r="E6" s="73"/>
      <c r="F6" s="73"/>
      <c r="G6" s="73"/>
      <c r="H6" s="73"/>
      <c r="I6" s="73"/>
    </row>
    <row r="7" spans="1:9" ht="54.75" customHeight="1" x14ac:dyDescent="0.2">
      <c r="A7" s="364" t="s">
        <v>208</v>
      </c>
      <c r="B7" s="364"/>
      <c r="C7" s="364"/>
      <c r="D7" s="364"/>
      <c r="E7" s="364"/>
      <c r="F7" s="364"/>
      <c r="G7" s="364"/>
      <c r="H7" s="364"/>
      <c r="I7" s="364"/>
    </row>
    <row r="8" spans="1:9" ht="5.45" customHeight="1" x14ac:dyDescent="0.2">
      <c r="A8" s="73"/>
      <c r="B8" s="73"/>
      <c r="C8" s="73"/>
      <c r="D8" s="73"/>
      <c r="E8" s="73"/>
      <c r="F8" s="73"/>
      <c r="G8" s="73"/>
      <c r="H8" s="73"/>
      <c r="I8" s="73"/>
    </row>
    <row r="9" spans="1:9" ht="27.75" customHeight="1" x14ac:dyDescent="0.2">
      <c r="A9" s="396" t="s">
        <v>368</v>
      </c>
      <c r="B9" s="396"/>
      <c r="C9" s="396"/>
      <c r="D9" s="396"/>
      <c r="E9" s="396"/>
      <c r="F9" s="396"/>
      <c r="G9" s="396"/>
      <c r="H9" s="396"/>
      <c r="I9" s="396"/>
    </row>
    <row r="10" spans="1:9" ht="7.5" customHeight="1" x14ac:dyDescent="0.2">
      <c r="A10" s="342"/>
      <c r="B10" s="342"/>
      <c r="C10" s="342"/>
      <c r="D10" s="342"/>
      <c r="E10" s="342"/>
      <c r="F10" s="342"/>
      <c r="G10" s="342"/>
      <c r="H10" s="342"/>
      <c r="I10" s="342"/>
    </row>
    <row r="11" spans="1:9" ht="84.75" customHeight="1" x14ac:dyDescent="0.2">
      <c r="A11" s="397" t="s">
        <v>209</v>
      </c>
      <c r="B11" s="397"/>
      <c r="C11" s="397"/>
      <c r="D11" s="397"/>
      <c r="E11" s="397"/>
      <c r="F11" s="397"/>
      <c r="G11" s="397"/>
      <c r="H11" s="397"/>
      <c r="I11" s="397"/>
    </row>
    <row r="12" spans="1:9" ht="6" customHeight="1" x14ac:dyDescent="0.2">
      <c r="A12" s="342"/>
      <c r="B12" s="342"/>
      <c r="C12" s="342"/>
      <c r="D12" s="342"/>
      <c r="E12" s="342"/>
      <c r="F12" s="342"/>
      <c r="G12" s="342"/>
      <c r="H12" s="342"/>
      <c r="I12" s="342"/>
    </row>
    <row r="13" spans="1:9" ht="69" customHeight="1" x14ac:dyDescent="0.2">
      <c r="A13" s="398" t="s">
        <v>369</v>
      </c>
      <c r="B13" s="398"/>
      <c r="C13" s="398"/>
      <c r="D13" s="398"/>
      <c r="E13" s="398"/>
      <c r="F13" s="398"/>
      <c r="G13" s="398"/>
      <c r="H13" s="398"/>
      <c r="I13" s="398"/>
    </row>
    <row r="14" spans="1:9" ht="23.25" customHeight="1" x14ac:dyDescent="0.2">
      <c r="A14" s="265" t="s">
        <v>332</v>
      </c>
      <c r="B14" s="265"/>
      <c r="C14" s="265"/>
      <c r="D14" s="265" t="s">
        <v>334</v>
      </c>
      <c r="E14" s="145"/>
      <c r="F14" s="145"/>
      <c r="G14" s="145"/>
      <c r="H14" s="145"/>
      <c r="I14" s="145"/>
    </row>
    <row r="15" spans="1:9" ht="18.75" customHeight="1" x14ac:dyDescent="0.2">
      <c r="A15" s="266" t="s">
        <v>333</v>
      </c>
      <c r="B15" s="145"/>
      <c r="C15" s="145"/>
      <c r="D15" s="145"/>
      <c r="E15" s="145"/>
      <c r="F15" s="145"/>
      <c r="G15" s="145"/>
      <c r="H15" s="145"/>
      <c r="I15" s="145"/>
    </row>
    <row r="16" spans="1:9" ht="9.75" customHeight="1" x14ac:dyDescent="0.2">
      <c r="A16" s="73"/>
      <c r="B16" s="73"/>
      <c r="C16" s="73"/>
      <c r="D16" s="73"/>
      <c r="E16" s="73"/>
      <c r="F16" s="73"/>
      <c r="G16" s="73"/>
      <c r="H16" s="73"/>
      <c r="I16" s="73"/>
    </row>
    <row r="17" spans="1:14" x14ac:dyDescent="0.2">
      <c r="A17" s="382" t="s">
        <v>12</v>
      </c>
      <c r="B17" s="383"/>
      <c r="C17" s="383"/>
      <c r="D17" s="383"/>
      <c r="E17" s="383"/>
      <c r="F17" s="383"/>
      <c r="G17" s="383"/>
      <c r="H17" s="383"/>
      <c r="I17" s="384"/>
      <c r="N17" s="57"/>
    </row>
    <row r="18" spans="1:14" s="1" customFormat="1" x14ac:dyDescent="0.2">
      <c r="A18" s="6"/>
      <c r="B18" s="7"/>
      <c r="C18" s="8" t="s">
        <v>26</v>
      </c>
      <c r="D18" s="8" t="s">
        <v>27</v>
      </c>
      <c r="E18" s="8" t="s">
        <v>28</v>
      </c>
      <c r="F18" s="8" t="s">
        <v>29</v>
      </c>
      <c r="G18" s="36" t="s">
        <v>100</v>
      </c>
      <c r="H18" s="36" t="s">
        <v>101</v>
      </c>
      <c r="I18" s="36" t="s">
        <v>102</v>
      </c>
    </row>
    <row r="19" spans="1:14" x14ac:dyDescent="0.2">
      <c r="A19" s="82"/>
      <c r="B19" s="83"/>
      <c r="C19" s="84" t="s">
        <v>10</v>
      </c>
      <c r="D19" s="10" t="s">
        <v>10</v>
      </c>
      <c r="E19" s="10" t="s">
        <v>10</v>
      </c>
      <c r="F19" s="10" t="s">
        <v>10</v>
      </c>
      <c r="G19" s="10" t="s">
        <v>10</v>
      </c>
      <c r="H19" s="10" t="s">
        <v>11</v>
      </c>
      <c r="I19" s="10" t="s">
        <v>11</v>
      </c>
    </row>
    <row r="20" spans="1:14" x14ac:dyDescent="0.2">
      <c r="A20" s="82" t="s">
        <v>0</v>
      </c>
      <c r="B20" s="83"/>
      <c r="C20" s="85">
        <v>2491846</v>
      </c>
      <c r="D20" s="85">
        <v>2491846</v>
      </c>
      <c r="E20" s="85">
        <v>2079486</v>
      </c>
      <c r="F20" s="85">
        <v>2079486</v>
      </c>
      <c r="G20" s="85">
        <v>2079486</v>
      </c>
      <c r="H20" s="85">
        <v>2079486</v>
      </c>
      <c r="I20" s="85">
        <v>2079486</v>
      </c>
    </row>
    <row r="21" spans="1:14" x14ac:dyDescent="0.2">
      <c r="A21" s="82" t="s">
        <v>1</v>
      </c>
      <c r="B21" s="83"/>
      <c r="C21" s="85">
        <v>3518581.5999999996</v>
      </c>
      <c r="D21" s="56">
        <f t="shared" ref="D21:I21" si="0">C31</f>
        <v>3695043.5499999993</v>
      </c>
      <c r="E21" s="56">
        <f t="shared" si="0"/>
        <v>4004961.8099999996</v>
      </c>
      <c r="F21" s="56">
        <f t="shared" si="0"/>
        <v>4624794.88</v>
      </c>
      <c r="G21" s="56">
        <f t="shared" si="0"/>
        <v>5644134.8899999997</v>
      </c>
      <c r="H21" s="56">
        <f t="shared" si="0"/>
        <v>6163782.2699999996</v>
      </c>
      <c r="I21" s="56">
        <f t="shared" si="0"/>
        <v>6163782.2699999996</v>
      </c>
    </row>
    <row r="22" spans="1:14" x14ac:dyDescent="0.2">
      <c r="A22" s="82" t="s">
        <v>2</v>
      </c>
      <c r="B22" s="83"/>
      <c r="C22" s="182">
        <v>1486665.64</v>
      </c>
      <c r="D22" s="182">
        <v>1304166.22</v>
      </c>
      <c r="E22" s="182">
        <v>1371455.33</v>
      </c>
      <c r="F22" s="182">
        <v>1503200.72</v>
      </c>
      <c r="G22" s="182">
        <v>1422773.99</v>
      </c>
      <c r="H22" s="182">
        <v>1503200.72</v>
      </c>
      <c r="I22" s="182">
        <v>1503200.72</v>
      </c>
    </row>
    <row r="23" spans="1:14" x14ac:dyDescent="0.2">
      <c r="A23" s="82" t="s">
        <v>3</v>
      </c>
      <c r="B23" s="83"/>
      <c r="C23" s="182">
        <v>1310203.69</v>
      </c>
      <c r="D23" s="182">
        <v>994247.96</v>
      </c>
      <c r="E23" s="182">
        <v>751622.26</v>
      </c>
      <c r="F23" s="182">
        <v>483860.71</v>
      </c>
      <c r="G23" s="182">
        <v>903126.61</v>
      </c>
      <c r="H23" s="182">
        <v>1503200.72</v>
      </c>
      <c r="I23" s="182">
        <v>1503200.72</v>
      </c>
      <c r="K23" s="60"/>
    </row>
    <row r="24" spans="1:14" ht="9.1999999999999993" customHeight="1" x14ac:dyDescent="0.2">
      <c r="A24" s="82"/>
      <c r="B24" s="83"/>
      <c r="C24" s="85"/>
      <c r="D24" s="56"/>
      <c r="E24" s="56"/>
      <c r="F24" s="56"/>
      <c r="G24" s="56"/>
      <c r="H24" s="56"/>
      <c r="I24" s="56"/>
    </row>
    <row r="25" spans="1:14" x14ac:dyDescent="0.2">
      <c r="A25" s="82" t="s">
        <v>4</v>
      </c>
      <c r="B25" s="78"/>
      <c r="C25" s="88"/>
      <c r="D25" s="58"/>
      <c r="E25" s="59"/>
      <c r="F25" s="59"/>
      <c r="G25" s="59"/>
      <c r="H25" s="59"/>
      <c r="I25" s="59"/>
    </row>
    <row r="26" spans="1:14" x14ac:dyDescent="0.2">
      <c r="A26" s="338" t="s">
        <v>25</v>
      </c>
      <c r="B26" s="78"/>
      <c r="C26" s="90"/>
      <c r="D26" s="60"/>
      <c r="E26" s="61"/>
      <c r="F26" s="61"/>
      <c r="G26" s="61"/>
      <c r="H26" s="61"/>
      <c r="I26" s="61"/>
    </row>
    <row r="27" spans="1:14" x14ac:dyDescent="0.2">
      <c r="A27" s="92"/>
      <c r="B27" s="93"/>
      <c r="C27" s="85"/>
      <c r="D27" s="56"/>
      <c r="E27" s="56"/>
      <c r="F27" s="56"/>
      <c r="G27" s="56"/>
      <c r="H27" s="56"/>
      <c r="I27" s="56"/>
    </row>
    <row r="28" spans="1:14" x14ac:dyDescent="0.2">
      <c r="A28" s="92"/>
      <c r="B28" s="93"/>
      <c r="C28" s="85"/>
      <c r="D28" s="56"/>
      <c r="E28" s="56"/>
      <c r="F28" s="56"/>
      <c r="G28" s="56"/>
      <c r="H28" s="56"/>
      <c r="I28" s="56"/>
    </row>
    <row r="29" spans="1:14" x14ac:dyDescent="0.2">
      <c r="A29" s="82" t="s">
        <v>5</v>
      </c>
      <c r="B29" s="83"/>
      <c r="C29" s="85">
        <v>0</v>
      </c>
      <c r="D29" s="56">
        <f t="shared" ref="D29:F29" si="1">SUM(D27:D28)</f>
        <v>0</v>
      </c>
      <c r="E29" s="56">
        <f t="shared" si="1"/>
        <v>0</v>
      </c>
      <c r="F29" s="56">
        <f t="shared" si="1"/>
        <v>0</v>
      </c>
      <c r="G29" s="56">
        <f t="shared" ref="G29:I29" si="2">SUM(G27:G28)</f>
        <v>0</v>
      </c>
      <c r="H29" s="56">
        <f t="shared" si="2"/>
        <v>0</v>
      </c>
      <c r="I29" s="56">
        <f t="shared" si="2"/>
        <v>0</v>
      </c>
    </row>
    <row r="30" spans="1:14" x14ac:dyDescent="0.2">
      <c r="A30" s="82"/>
      <c r="B30" s="83"/>
      <c r="C30" s="85"/>
      <c r="D30" s="56"/>
      <c r="E30" s="56"/>
      <c r="F30" s="56"/>
      <c r="G30" s="56"/>
      <c r="H30" s="56"/>
      <c r="I30" s="56"/>
    </row>
    <row r="31" spans="1:14" x14ac:dyDescent="0.2">
      <c r="A31" s="82" t="s">
        <v>7</v>
      </c>
      <c r="B31" s="83"/>
      <c r="C31" s="89">
        <v>3695043.5499999993</v>
      </c>
      <c r="D31" s="59">
        <f t="shared" ref="D31:I31" si="3">+D21+D22-D23+D29</f>
        <v>4004961.8099999996</v>
      </c>
      <c r="E31" s="59">
        <f t="shared" si="3"/>
        <v>4624794.88</v>
      </c>
      <c r="F31" s="59">
        <f t="shared" si="3"/>
        <v>5644134.8899999997</v>
      </c>
      <c r="G31" s="59">
        <f t="shared" si="3"/>
        <v>6163782.2699999996</v>
      </c>
      <c r="H31" s="59">
        <f t="shared" si="3"/>
        <v>6163782.2699999996</v>
      </c>
      <c r="I31" s="59">
        <f t="shared" si="3"/>
        <v>6163782.2699999996</v>
      </c>
    </row>
    <row r="32" spans="1:14" x14ac:dyDescent="0.2">
      <c r="A32" s="92"/>
      <c r="B32" s="93"/>
      <c r="C32" s="85"/>
      <c r="D32" s="56"/>
      <c r="E32" s="56"/>
      <c r="F32" s="56"/>
      <c r="G32" s="56"/>
      <c r="H32" s="56"/>
      <c r="I32" s="56"/>
    </row>
    <row r="33" spans="1:9" x14ac:dyDescent="0.2">
      <c r="A33" s="82" t="s">
        <v>21</v>
      </c>
      <c r="B33" s="83"/>
      <c r="C33" s="95">
        <v>387852.14</v>
      </c>
      <c r="D33" s="64">
        <v>583083.94999999995</v>
      </c>
      <c r="E33" s="64">
        <v>751653.16</v>
      </c>
      <c r="F33" s="64">
        <v>1402336.04</v>
      </c>
      <c r="G33" s="64">
        <v>288428.06</v>
      </c>
      <c r="H33" s="64">
        <v>288428.06</v>
      </c>
      <c r="I33" s="64">
        <v>288428.06</v>
      </c>
    </row>
    <row r="34" spans="1:9" x14ac:dyDescent="0.2">
      <c r="A34" s="92"/>
      <c r="B34" s="93"/>
      <c r="C34" s="85"/>
      <c r="D34" s="56"/>
      <c r="E34" s="56"/>
      <c r="F34" s="56"/>
      <c r="G34" s="56"/>
      <c r="H34" s="56"/>
      <c r="I34" s="56"/>
    </row>
    <row r="35" spans="1:9" x14ac:dyDescent="0.2">
      <c r="A35" s="82" t="s">
        <v>22</v>
      </c>
      <c r="B35" s="96"/>
      <c r="C35" s="185">
        <v>3307191.4099999992</v>
      </c>
      <c r="D35" s="185">
        <f t="shared" ref="D35:I35" si="4">D31-D33</f>
        <v>3421877.8599999994</v>
      </c>
      <c r="E35" s="185">
        <f t="shared" si="4"/>
        <v>3873141.7199999997</v>
      </c>
      <c r="F35" s="185">
        <f t="shared" si="4"/>
        <v>4241798.8499999996</v>
      </c>
      <c r="G35" s="185">
        <f t="shared" si="4"/>
        <v>5875354.21</v>
      </c>
      <c r="H35" s="185">
        <f t="shared" si="4"/>
        <v>5875354.21</v>
      </c>
      <c r="I35" s="185">
        <f t="shared" si="4"/>
        <v>5875354.21</v>
      </c>
    </row>
    <row r="36" spans="1:9" x14ac:dyDescent="0.2">
      <c r="A36" s="119"/>
      <c r="B36" s="119"/>
      <c r="C36" s="120"/>
      <c r="D36" s="120"/>
      <c r="E36" s="120"/>
      <c r="F36" s="120"/>
      <c r="G36" s="120"/>
      <c r="H36" s="120"/>
      <c r="I36" s="120"/>
    </row>
    <row r="37" spans="1:9" x14ac:dyDescent="0.2">
      <c r="A37" s="98" t="s">
        <v>23</v>
      </c>
      <c r="B37" s="74"/>
      <c r="C37" s="68"/>
      <c r="D37" s="68"/>
      <c r="E37" s="99"/>
      <c r="F37" s="99"/>
      <c r="G37" s="99"/>
      <c r="H37" s="99"/>
      <c r="I37" s="99"/>
    </row>
    <row r="38" spans="1:9" x14ac:dyDescent="0.2">
      <c r="A38" s="100" t="s">
        <v>45</v>
      </c>
      <c r="B38" s="93"/>
      <c r="C38" s="64"/>
      <c r="D38" s="64"/>
      <c r="E38" s="95"/>
      <c r="F38" s="95"/>
      <c r="G38" s="95"/>
      <c r="H38" s="95"/>
      <c r="I38" s="95"/>
    </row>
    <row r="39" spans="1:9" ht="7.5" customHeight="1" x14ac:dyDescent="0.2">
      <c r="A39" s="82"/>
      <c r="B39" s="83"/>
      <c r="C39" s="85"/>
      <c r="D39" s="85"/>
      <c r="E39" s="85"/>
      <c r="F39" s="85"/>
      <c r="G39" s="85"/>
      <c r="H39" s="85"/>
      <c r="I39" s="85"/>
    </row>
    <row r="40" spans="1:9" x14ac:dyDescent="0.2">
      <c r="A40" s="82" t="s">
        <v>6</v>
      </c>
      <c r="B40" s="83"/>
      <c r="C40" s="56"/>
      <c r="D40" s="56"/>
      <c r="E40" s="85"/>
      <c r="F40" s="85"/>
      <c r="G40" s="85"/>
      <c r="H40" s="85"/>
      <c r="I40" s="85"/>
    </row>
    <row r="41" spans="1:9" ht="6.75" customHeight="1" x14ac:dyDescent="0.2">
      <c r="A41" s="82"/>
      <c r="B41" s="83"/>
      <c r="C41" s="56"/>
      <c r="D41" s="56"/>
      <c r="E41" s="85"/>
      <c r="F41" s="85"/>
      <c r="G41" s="85"/>
      <c r="H41" s="85"/>
      <c r="I41" s="85"/>
    </row>
    <row r="42" spans="1:9" x14ac:dyDescent="0.2">
      <c r="A42" s="100" t="s">
        <v>8</v>
      </c>
      <c r="B42" s="96"/>
      <c r="C42" s="56"/>
      <c r="D42" s="56"/>
      <c r="E42" s="85"/>
      <c r="F42" s="85"/>
      <c r="G42" s="85"/>
      <c r="H42" s="85"/>
      <c r="I42" s="85"/>
    </row>
    <row r="43" spans="1:9" x14ac:dyDescent="0.2">
      <c r="A43" s="101" t="s">
        <v>9</v>
      </c>
      <c r="B43" s="102"/>
      <c r="C43" s="56"/>
      <c r="D43" s="56"/>
      <c r="E43" s="85"/>
      <c r="F43" s="85"/>
      <c r="G43" s="85"/>
      <c r="H43" s="85"/>
      <c r="I43" s="85"/>
    </row>
  </sheetData>
  <mergeCells count="5">
    <mergeCell ref="A17:I17"/>
    <mergeCell ref="A7:I7"/>
    <mergeCell ref="A9:I9"/>
    <mergeCell ref="A11:I11"/>
    <mergeCell ref="A13:I13"/>
  </mergeCells>
  <pageMargins left="0.7" right="0.7" top="0.75" bottom="0.75" header="0.3" footer="0.3"/>
  <pageSetup scale="73" orientation="landscape" r:id="rId1"/>
  <headerFooter>
    <oddHeader>&amp;CReport on Non-General Fund Information
for Submittal to the 2025 Legislature</oddHeader>
    <oddFooter>&amp;LForm 37-47 &amp;R&amp;D  &amp;T</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184CF3-83D3-46D2-8ADD-4F4447C68FFE}">
  <sheetPr>
    <pageSetUpPr fitToPage="1"/>
  </sheetPr>
  <dimension ref="A1:M47"/>
  <sheetViews>
    <sheetView zoomScaleNormal="100" zoomScaleSheetLayoutView="100" workbookViewId="0">
      <selection activeCell="K8" sqref="K8"/>
    </sheetView>
  </sheetViews>
  <sheetFormatPr defaultColWidth="10.28515625" defaultRowHeight="12.75" x14ac:dyDescent="0.2"/>
  <cols>
    <col min="1" max="2" width="14.7109375" style="142" customWidth="1"/>
    <col min="3" max="8" width="14" style="142" customWidth="1"/>
    <col min="9" max="9" width="13.140625" style="142" customWidth="1"/>
    <col min="10" max="16384" width="10.28515625" style="142"/>
  </cols>
  <sheetData>
    <row r="1" spans="1:12" x14ac:dyDescent="0.2">
      <c r="A1" s="73"/>
      <c r="B1" s="73"/>
      <c r="C1" s="73"/>
      <c r="D1" s="73"/>
      <c r="E1" s="73"/>
      <c r="F1" s="73"/>
      <c r="G1" s="73"/>
      <c r="H1" s="73"/>
      <c r="I1" s="73"/>
    </row>
    <row r="2" spans="1:12" x14ac:dyDescent="0.2">
      <c r="A2" s="73" t="s">
        <v>13</v>
      </c>
      <c r="B2" s="74" t="s">
        <v>30</v>
      </c>
      <c r="C2" s="74"/>
      <c r="D2" s="74"/>
      <c r="E2" s="73"/>
      <c r="F2" s="73"/>
      <c r="G2" s="75" t="s">
        <v>14</v>
      </c>
      <c r="H2" s="3" t="s">
        <v>35</v>
      </c>
      <c r="I2" s="74"/>
    </row>
    <row r="3" spans="1:12" x14ac:dyDescent="0.2">
      <c r="A3" s="73" t="s">
        <v>20</v>
      </c>
      <c r="B3" s="74" t="s">
        <v>81</v>
      </c>
      <c r="C3" s="74"/>
      <c r="D3" s="74"/>
      <c r="E3" s="73"/>
      <c r="F3" s="73"/>
      <c r="G3" s="75" t="s">
        <v>15</v>
      </c>
      <c r="H3" s="5" t="s">
        <v>37</v>
      </c>
      <c r="I3" s="78"/>
    </row>
    <row r="4" spans="1:12" x14ac:dyDescent="0.2">
      <c r="A4" s="73" t="s">
        <v>16</v>
      </c>
      <c r="B4" s="74" t="s">
        <v>210</v>
      </c>
      <c r="C4" s="74"/>
      <c r="D4" s="74"/>
      <c r="E4" s="73"/>
      <c r="F4" s="73"/>
      <c r="G4" s="75" t="s">
        <v>18</v>
      </c>
      <c r="H4" s="74" t="s">
        <v>116</v>
      </c>
      <c r="I4" s="74"/>
    </row>
    <row r="5" spans="1:12" x14ac:dyDescent="0.2">
      <c r="A5" s="73" t="s">
        <v>17</v>
      </c>
      <c r="B5" s="74" t="s">
        <v>211</v>
      </c>
      <c r="C5" s="78"/>
      <c r="D5" s="78"/>
      <c r="E5" s="73"/>
      <c r="F5" s="73"/>
      <c r="G5" s="75" t="s">
        <v>19</v>
      </c>
      <c r="H5" s="78" t="s">
        <v>212</v>
      </c>
      <c r="I5" s="78"/>
    </row>
    <row r="6" spans="1:12" ht="8.4499999999999993" hidden="1" customHeight="1" x14ac:dyDescent="0.2">
      <c r="A6" s="73"/>
      <c r="B6" s="73"/>
      <c r="C6" s="73"/>
      <c r="D6" s="73"/>
      <c r="E6" s="73"/>
      <c r="F6" s="73"/>
      <c r="G6" s="73"/>
      <c r="H6" s="73"/>
      <c r="I6" s="73"/>
    </row>
    <row r="7" spans="1:12" ht="5.45" customHeight="1" x14ac:dyDescent="0.2">
      <c r="A7" s="73"/>
      <c r="B7" s="73"/>
      <c r="C7" s="73"/>
      <c r="D7" s="73"/>
      <c r="E7" s="73"/>
      <c r="F7" s="73"/>
      <c r="G7" s="73"/>
      <c r="H7" s="73"/>
      <c r="I7" s="73"/>
    </row>
    <row r="8" spans="1:12" ht="14.25" customHeight="1" x14ac:dyDescent="0.2">
      <c r="A8" s="364" t="s">
        <v>380</v>
      </c>
      <c r="B8" s="364"/>
      <c r="C8" s="364"/>
      <c r="D8" s="364"/>
      <c r="E8" s="364"/>
      <c r="F8" s="364"/>
      <c r="G8" s="364"/>
      <c r="H8" s="364"/>
      <c r="I8" s="364"/>
    </row>
    <row r="9" spans="1:12" ht="6.75" customHeight="1" x14ac:dyDescent="0.2">
      <c r="A9" s="73"/>
      <c r="B9" s="73"/>
      <c r="C9" s="73"/>
      <c r="D9" s="73"/>
      <c r="E9" s="73"/>
      <c r="F9" s="73"/>
      <c r="G9" s="73"/>
      <c r="H9" s="73"/>
      <c r="I9" s="73"/>
    </row>
    <row r="10" spans="1:12" x14ac:dyDescent="0.2">
      <c r="A10" s="73" t="s">
        <v>213</v>
      </c>
      <c r="B10" s="73"/>
      <c r="C10" s="73"/>
      <c r="D10" s="73"/>
      <c r="E10" s="73"/>
      <c r="F10" s="73"/>
      <c r="G10" s="73"/>
      <c r="H10" s="73"/>
      <c r="I10" s="73"/>
    </row>
    <row r="11" spans="1:12" ht="6.75" customHeight="1" x14ac:dyDescent="0.2">
      <c r="A11" s="364" t="s">
        <v>347</v>
      </c>
      <c r="B11" s="364"/>
      <c r="C11" s="364"/>
      <c r="D11" s="364"/>
      <c r="E11" s="364"/>
      <c r="F11" s="364"/>
      <c r="G11" s="364"/>
      <c r="H11" s="364"/>
      <c r="I11" s="364"/>
    </row>
    <row r="12" spans="1:12" ht="24.75" customHeight="1" x14ac:dyDescent="0.2">
      <c r="A12" s="364"/>
      <c r="B12" s="364"/>
      <c r="C12" s="364"/>
      <c r="D12" s="364"/>
      <c r="E12" s="364"/>
      <c r="F12" s="364"/>
      <c r="G12" s="364"/>
      <c r="H12" s="364"/>
      <c r="I12" s="364"/>
    </row>
    <row r="13" spans="1:12" ht="5.45" customHeight="1" x14ac:dyDescent="0.2">
      <c r="A13" s="73"/>
      <c r="B13" s="73"/>
      <c r="C13" s="73"/>
      <c r="D13" s="73"/>
      <c r="E13" s="73"/>
      <c r="F13" s="73"/>
      <c r="G13" s="73"/>
      <c r="H13" s="73"/>
      <c r="I13" s="73"/>
    </row>
    <row r="14" spans="1:12" x14ac:dyDescent="0.2">
      <c r="A14" s="380"/>
      <c r="B14" s="380"/>
      <c r="C14" s="380"/>
      <c r="D14" s="380"/>
      <c r="E14" s="380"/>
      <c r="F14" s="380"/>
      <c r="G14" s="380"/>
      <c r="H14" s="380"/>
      <c r="I14" s="380"/>
    </row>
    <row r="15" spans="1:12" ht="108" customHeight="1" x14ac:dyDescent="0.2">
      <c r="A15" s="379" t="s">
        <v>214</v>
      </c>
      <c r="B15" s="379"/>
      <c r="C15" s="379"/>
      <c r="D15" s="379"/>
      <c r="E15" s="379"/>
      <c r="F15" s="379"/>
      <c r="G15" s="379"/>
      <c r="H15" s="379"/>
      <c r="I15" s="379"/>
      <c r="L15" s="186"/>
    </row>
    <row r="16" spans="1:12" ht="18.75" customHeight="1" x14ac:dyDescent="0.2">
      <c r="A16" s="265" t="s">
        <v>332</v>
      </c>
      <c r="B16" s="275"/>
      <c r="C16" s="275"/>
      <c r="D16" s="280" t="s">
        <v>334</v>
      </c>
      <c r="E16" s="275"/>
      <c r="F16" s="275"/>
      <c r="G16" s="275"/>
      <c r="H16" s="275"/>
      <c r="I16" s="275"/>
      <c r="L16" s="186"/>
    </row>
    <row r="17" spans="1:13" ht="13.5" customHeight="1" x14ac:dyDescent="0.2">
      <c r="A17" s="266" t="s">
        <v>333</v>
      </c>
      <c r="B17" s="275"/>
      <c r="C17" s="275"/>
      <c r="D17" s="275"/>
      <c r="E17" s="275"/>
      <c r="F17" s="275"/>
      <c r="G17" s="275"/>
      <c r="H17" s="275"/>
      <c r="I17" s="275"/>
      <c r="L17" s="186"/>
    </row>
    <row r="18" spans="1:13" ht="12.75" customHeight="1" x14ac:dyDescent="0.2">
      <c r="A18" s="73"/>
      <c r="B18" s="73"/>
      <c r="C18" s="73"/>
      <c r="D18" s="73"/>
      <c r="E18" s="73"/>
      <c r="F18" s="73"/>
      <c r="G18" s="73"/>
      <c r="H18" s="73"/>
      <c r="I18" s="73"/>
    </row>
    <row r="19" spans="1:13" x14ac:dyDescent="0.2">
      <c r="A19" s="382" t="s">
        <v>12</v>
      </c>
      <c r="B19" s="383"/>
      <c r="C19" s="383"/>
      <c r="D19" s="383"/>
      <c r="E19" s="383"/>
      <c r="F19" s="383"/>
      <c r="G19" s="383"/>
      <c r="H19" s="383"/>
      <c r="I19" s="384"/>
      <c r="M19" s="57"/>
    </row>
    <row r="20" spans="1:13" s="1" customFormat="1" x14ac:dyDescent="0.2">
      <c r="A20" s="6"/>
      <c r="B20" s="7"/>
      <c r="C20" s="8" t="s">
        <v>26</v>
      </c>
      <c r="D20" s="8" t="s">
        <v>27</v>
      </c>
      <c r="E20" s="8" t="s">
        <v>28</v>
      </c>
      <c r="F20" s="8" t="s">
        <v>29</v>
      </c>
      <c r="G20" s="36" t="s">
        <v>100</v>
      </c>
      <c r="H20" s="36" t="s">
        <v>101</v>
      </c>
      <c r="I20" s="36" t="s">
        <v>102</v>
      </c>
    </row>
    <row r="21" spans="1:13" x14ac:dyDescent="0.2">
      <c r="A21" s="82"/>
      <c r="B21" s="83"/>
      <c r="C21" s="84" t="s">
        <v>10</v>
      </c>
      <c r="D21" s="10" t="s">
        <v>10</v>
      </c>
      <c r="E21" s="10" t="s">
        <v>10</v>
      </c>
      <c r="F21" s="10" t="s">
        <v>10</v>
      </c>
      <c r="G21" s="10" t="s">
        <v>10</v>
      </c>
      <c r="H21" s="10" t="s">
        <v>11</v>
      </c>
      <c r="I21" s="10" t="s">
        <v>11</v>
      </c>
      <c r="L21" s="1"/>
      <c r="M21" s="57"/>
    </row>
    <row r="22" spans="1:13" x14ac:dyDescent="0.2">
      <c r="A22" s="82" t="s">
        <v>0</v>
      </c>
      <c r="B22" s="83"/>
      <c r="C22" s="85">
        <v>5559885</v>
      </c>
      <c r="D22" s="85">
        <v>5559885</v>
      </c>
      <c r="E22" s="85">
        <v>5507827</v>
      </c>
      <c r="F22" s="85">
        <v>5559885</v>
      </c>
      <c r="G22" s="283">
        <v>6784381</v>
      </c>
      <c r="H22" s="283">
        <v>6937228</v>
      </c>
      <c r="I22" s="283">
        <v>6937228</v>
      </c>
    </row>
    <row r="23" spans="1:13" x14ac:dyDescent="0.2">
      <c r="A23" s="82" t="s">
        <v>1</v>
      </c>
      <c r="B23" s="83"/>
      <c r="C23" s="85">
        <v>13943723.529999997</v>
      </c>
      <c r="D23" s="85">
        <f t="shared" ref="D23:I23" si="0">C34</f>
        <v>10936552.439999998</v>
      </c>
      <c r="E23" s="85">
        <f t="shared" si="0"/>
        <v>14256835.719999999</v>
      </c>
      <c r="F23" s="85">
        <f t="shared" si="0"/>
        <v>13974974.919999998</v>
      </c>
      <c r="G23" s="283">
        <f t="shared" si="0"/>
        <v>13920498.439999999</v>
      </c>
      <c r="H23" s="283">
        <f t="shared" si="0"/>
        <v>14135600.369999997</v>
      </c>
      <c r="I23" s="283">
        <f t="shared" si="0"/>
        <v>14350702.299999997</v>
      </c>
    </row>
    <row r="24" spans="1:13" x14ac:dyDescent="0.2">
      <c r="A24" s="82" t="s">
        <v>2</v>
      </c>
      <c r="B24" s="83"/>
      <c r="C24" s="158">
        <v>1355154.37</v>
      </c>
      <c r="D24" s="158">
        <v>7731732.2300000004</v>
      </c>
      <c r="E24" s="158">
        <v>3939726.75</v>
      </c>
      <c r="F24" s="158">
        <v>4427517.12</v>
      </c>
      <c r="G24" s="305">
        <v>4855245.57</v>
      </c>
      <c r="H24" s="305">
        <v>4855245.57</v>
      </c>
      <c r="I24" s="305">
        <v>4855245.57</v>
      </c>
      <c r="K24" s="159"/>
    </row>
    <row r="25" spans="1:13" x14ac:dyDescent="0.2">
      <c r="A25" s="82" t="s">
        <v>3</v>
      </c>
      <c r="B25" s="83"/>
      <c r="C25" s="158">
        <v>4362325.46</v>
      </c>
      <c r="D25" s="158">
        <v>4411448.95</v>
      </c>
      <c r="E25" s="158">
        <v>4221587.55</v>
      </c>
      <c r="F25" s="158">
        <v>4481993.5999999996</v>
      </c>
      <c r="G25" s="305">
        <v>4640143.6399999997</v>
      </c>
      <c r="H25" s="305">
        <v>4640143.6399999997</v>
      </c>
      <c r="I25" s="305">
        <v>4640143.6399999997</v>
      </c>
    </row>
    <row r="26" spans="1:13" x14ac:dyDescent="0.2">
      <c r="A26" s="82"/>
      <c r="B26" s="83"/>
      <c r="C26" s="85"/>
      <c r="D26" s="56"/>
      <c r="E26" s="56"/>
      <c r="F26" s="56"/>
      <c r="G26" s="283"/>
      <c r="H26" s="283"/>
      <c r="I26" s="283"/>
    </row>
    <row r="27" spans="1:13" x14ac:dyDescent="0.2">
      <c r="A27" s="82" t="s">
        <v>4</v>
      </c>
      <c r="B27" s="78"/>
      <c r="C27" s="88"/>
      <c r="D27" s="58"/>
      <c r="E27" s="59"/>
      <c r="F27" s="59"/>
      <c r="G27" s="59"/>
      <c r="H27" s="59"/>
      <c r="I27" s="59"/>
    </row>
    <row r="28" spans="1:13" x14ac:dyDescent="0.2">
      <c r="A28" s="337" t="s">
        <v>25</v>
      </c>
      <c r="B28" s="78"/>
      <c r="C28" s="90"/>
      <c r="D28" s="60"/>
      <c r="E28" s="61"/>
      <c r="F28" s="61"/>
      <c r="G28" s="61"/>
      <c r="H28" s="61"/>
      <c r="I28" s="61"/>
    </row>
    <row r="29" spans="1:13" ht="12.75" customHeight="1" x14ac:dyDescent="0.2">
      <c r="A29" s="92"/>
      <c r="B29" s="93"/>
      <c r="C29" s="85"/>
      <c r="D29" s="56"/>
      <c r="E29" s="56"/>
      <c r="F29" s="56"/>
      <c r="G29" s="56"/>
      <c r="H29" s="56"/>
      <c r="I29" s="56"/>
    </row>
    <row r="30" spans="1:13" hidden="1" x14ac:dyDescent="0.2">
      <c r="A30" s="92"/>
      <c r="B30" s="93"/>
      <c r="C30" s="85"/>
      <c r="D30" s="56"/>
      <c r="E30" s="56"/>
      <c r="F30" s="56"/>
      <c r="G30" s="56"/>
      <c r="H30" s="56"/>
      <c r="I30" s="56"/>
    </row>
    <row r="31" spans="1:13" x14ac:dyDescent="0.2">
      <c r="A31" s="92"/>
      <c r="B31" s="93"/>
      <c r="C31" s="85"/>
      <c r="D31" s="56"/>
      <c r="E31" s="56"/>
      <c r="F31" s="56"/>
      <c r="G31" s="56"/>
      <c r="H31" s="56"/>
      <c r="I31" s="56"/>
    </row>
    <row r="32" spans="1:13" x14ac:dyDescent="0.2">
      <c r="A32" s="82" t="s">
        <v>5</v>
      </c>
      <c r="B32" s="83"/>
      <c r="C32" s="85">
        <v>0</v>
      </c>
      <c r="D32" s="56">
        <f>D29+D30+D31</f>
        <v>0</v>
      </c>
      <c r="E32" s="56">
        <f>E29+E30+E31</f>
        <v>0</v>
      </c>
      <c r="F32" s="56">
        <f>F29+F30+F31</f>
        <v>0</v>
      </c>
      <c r="G32" s="56">
        <f t="shared" ref="G32:I32" si="1">G29+G30+G31</f>
        <v>0</v>
      </c>
      <c r="H32" s="56">
        <f t="shared" si="1"/>
        <v>0</v>
      </c>
      <c r="I32" s="56">
        <f t="shared" si="1"/>
        <v>0</v>
      </c>
    </row>
    <row r="33" spans="1:9" x14ac:dyDescent="0.2">
      <c r="A33" s="82"/>
      <c r="B33" s="83"/>
      <c r="C33" s="85"/>
      <c r="D33" s="56"/>
      <c r="E33" s="56"/>
      <c r="F33" s="56"/>
      <c r="G33" s="56"/>
      <c r="H33" s="56"/>
      <c r="I33" s="56"/>
    </row>
    <row r="34" spans="1:9" x14ac:dyDescent="0.2">
      <c r="A34" s="82" t="s">
        <v>7</v>
      </c>
      <c r="B34" s="83"/>
      <c r="C34" s="89">
        <v>10936552.439999998</v>
      </c>
      <c r="D34" s="59">
        <f>+D23+D24-D25+D32</f>
        <v>14256835.719999999</v>
      </c>
      <c r="E34" s="59">
        <f>+E23+E24-E25+E32</f>
        <v>13974974.919999998</v>
      </c>
      <c r="F34" s="59">
        <f>+F23+F24-F25+F32</f>
        <v>13920498.439999999</v>
      </c>
      <c r="G34" s="59">
        <f t="shared" ref="G34:I34" si="2">+G23+G24-G25+G32</f>
        <v>14135600.369999997</v>
      </c>
      <c r="H34" s="59">
        <f t="shared" si="2"/>
        <v>14350702.299999997</v>
      </c>
      <c r="I34" s="59">
        <f t="shared" si="2"/>
        <v>14565804.229999997</v>
      </c>
    </row>
    <row r="35" spans="1:9" x14ac:dyDescent="0.2">
      <c r="A35" s="92"/>
      <c r="B35" s="93"/>
      <c r="C35" s="85"/>
      <c r="D35" s="56"/>
      <c r="E35" s="56"/>
      <c r="F35" s="56"/>
      <c r="G35" s="56"/>
      <c r="H35" s="56"/>
      <c r="I35" s="56"/>
    </row>
    <row r="36" spans="1:9" x14ac:dyDescent="0.2">
      <c r="A36" s="82" t="s">
        <v>21</v>
      </c>
      <c r="B36" s="83"/>
      <c r="C36" s="85">
        <v>363516.26</v>
      </c>
      <c r="D36" s="56">
        <v>203443.4</v>
      </c>
      <c r="E36" s="56">
        <v>934896.01</v>
      </c>
      <c r="F36" s="56">
        <v>389104.83</v>
      </c>
      <c r="G36" s="56">
        <v>251721.51</v>
      </c>
      <c r="H36" s="56">
        <v>251721.51</v>
      </c>
      <c r="I36" s="56">
        <v>251721.51</v>
      </c>
    </row>
    <row r="37" spans="1:9" x14ac:dyDescent="0.2">
      <c r="A37" s="92"/>
      <c r="B37" s="93"/>
      <c r="C37" s="85"/>
      <c r="D37" s="85"/>
      <c r="E37" s="85"/>
      <c r="F37" s="85"/>
      <c r="G37" s="85"/>
      <c r="H37" s="85"/>
      <c r="I37" s="85"/>
    </row>
    <row r="38" spans="1:9" x14ac:dyDescent="0.2">
      <c r="A38" s="82" t="s">
        <v>22</v>
      </c>
      <c r="B38" s="96"/>
      <c r="C38" s="161">
        <v>10573036.179999998</v>
      </c>
      <c r="D38" s="161">
        <f t="shared" ref="D38:I38" si="3">D34-D36</f>
        <v>14053392.319999998</v>
      </c>
      <c r="E38" s="161">
        <f t="shared" si="3"/>
        <v>13040078.909999998</v>
      </c>
      <c r="F38" s="161">
        <f t="shared" si="3"/>
        <v>13531393.609999999</v>
      </c>
      <c r="G38" s="161">
        <f t="shared" si="3"/>
        <v>13883878.859999998</v>
      </c>
      <c r="H38" s="161">
        <f t="shared" si="3"/>
        <v>14098980.789999997</v>
      </c>
      <c r="I38" s="161">
        <f t="shared" si="3"/>
        <v>14314082.719999997</v>
      </c>
    </row>
    <row r="39" spans="1:9" x14ac:dyDescent="0.2">
      <c r="A39" s="119"/>
      <c r="B39" s="119"/>
      <c r="C39" s="120"/>
      <c r="D39" s="120"/>
      <c r="E39" s="120"/>
      <c r="F39" s="120"/>
      <c r="G39" s="120"/>
      <c r="H39" s="120"/>
      <c r="I39" s="120"/>
    </row>
    <row r="40" spans="1:9" x14ac:dyDescent="0.2">
      <c r="A40" s="98" t="s">
        <v>23</v>
      </c>
      <c r="B40" s="74"/>
      <c r="C40" s="68"/>
      <c r="D40" s="68"/>
      <c r="E40" s="99"/>
      <c r="F40" s="99"/>
      <c r="G40" s="99"/>
      <c r="H40" s="99"/>
      <c r="I40" s="99"/>
    </row>
    <row r="41" spans="1:9" x14ac:dyDescent="0.2">
      <c r="A41" s="100" t="s">
        <v>45</v>
      </c>
      <c r="B41" s="93"/>
      <c r="C41" s="64"/>
      <c r="D41" s="64"/>
      <c r="E41" s="95"/>
      <c r="F41" s="95"/>
      <c r="G41" s="95"/>
      <c r="H41" s="95"/>
      <c r="I41" s="95"/>
    </row>
    <row r="42" spans="1:9" x14ac:dyDescent="0.2">
      <c r="A42" s="82" t="s">
        <v>6</v>
      </c>
      <c r="B42" s="83"/>
      <c r="C42" s="56"/>
      <c r="D42" s="56"/>
      <c r="E42" s="85"/>
      <c r="F42" s="85"/>
      <c r="G42" s="85"/>
      <c r="H42" s="85"/>
      <c r="I42" s="85"/>
    </row>
    <row r="43" spans="1:9" x14ac:dyDescent="0.2">
      <c r="A43" s="100" t="s">
        <v>8</v>
      </c>
      <c r="B43" s="96"/>
      <c r="C43" s="56"/>
      <c r="D43" s="56"/>
      <c r="E43" s="85"/>
      <c r="F43" s="85"/>
      <c r="G43" s="85"/>
      <c r="H43" s="85"/>
      <c r="I43" s="85"/>
    </row>
    <row r="44" spans="1:9" x14ac:dyDescent="0.2">
      <c r="A44" s="101" t="s">
        <v>9</v>
      </c>
      <c r="B44" s="102"/>
      <c r="C44" s="56"/>
      <c r="D44" s="56"/>
      <c r="E44" s="85"/>
      <c r="F44" s="85"/>
      <c r="G44" s="85"/>
      <c r="H44" s="85"/>
      <c r="I44" s="85"/>
    </row>
    <row r="47" spans="1:9" x14ac:dyDescent="0.2">
      <c r="G47" s="57"/>
    </row>
  </sheetData>
  <mergeCells count="5">
    <mergeCell ref="A8:I8"/>
    <mergeCell ref="A11:I12"/>
    <mergeCell ref="A14:I14"/>
    <mergeCell ref="A15:I15"/>
    <mergeCell ref="A19:I19"/>
  </mergeCells>
  <pageMargins left="0.7" right="0.7" top="0.75" bottom="0.75" header="0.3" footer="0.3"/>
  <pageSetup scale="83" orientation="landscape" r:id="rId1"/>
  <headerFooter>
    <oddHeader>&amp;CReport on Non-General Fund Information
for Submittal to the 2025 Legislature</oddHead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A6AE9C-0BCD-4547-9B74-7DAF6ACF88C5}">
  <sheetPr>
    <pageSetUpPr fitToPage="1"/>
  </sheetPr>
  <dimension ref="A1:S45"/>
  <sheetViews>
    <sheetView zoomScaleNormal="100" zoomScaleSheetLayoutView="100" workbookViewId="0">
      <selection activeCell="O8" sqref="O8"/>
    </sheetView>
  </sheetViews>
  <sheetFormatPr defaultColWidth="9.140625" defaultRowHeight="12.75" x14ac:dyDescent="0.2"/>
  <cols>
    <col min="1" max="2" width="14.7109375" style="1" customWidth="1"/>
    <col min="3" max="8" width="14" style="1" customWidth="1"/>
    <col min="9" max="9" width="13.140625" style="1" customWidth="1"/>
    <col min="10" max="15" width="9.140625" style="1"/>
    <col min="16" max="17" width="9.7109375" style="1" bestFit="1" customWidth="1"/>
    <col min="18" max="16384" width="9.140625" style="1"/>
  </cols>
  <sheetData>
    <row r="1" spans="1:19" x14ac:dyDescent="0.2">
      <c r="A1" s="47"/>
      <c r="B1" s="2"/>
      <c r="C1" s="2"/>
      <c r="D1" s="2"/>
      <c r="E1" s="2"/>
      <c r="F1" s="2"/>
      <c r="G1" s="2"/>
      <c r="H1" s="2"/>
      <c r="I1" s="2"/>
    </row>
    <row r="2" spans="1:19" x14ac:dyDescent="0.2">
      <c r="A2" s="73" t="s">
        <v>13</v>
      </c>
      <c r="B2" s="44" t="s">
        <v>30</v>
      </c>
      <c r="C2" s="74"/>
      <c r="D2" s="74"/>
      <c r="E2" s="2"/>
      <c r="F2" s="2"/>
      <c r="G2" s="75" t="s">
        <v>14</v>
      </c>
      <c r="H2" s="34" t="s">
        <v>35</v>
      </c>
      <c r="I2" s="74"/>
    </row>
    <row r="3" spans="1:19" x14ac:dyDescent="0.2">
      <c r="A3" s="73" t="s">
        <v>20</v>
      </c>
      <c r="B3" s="263" t="s">
        <v>215</v>
      </c>
      <c r="C3" s="263"/>
      <c r="D3" s="263"/>
      <c r="E3" s="2"/>
      <c r="F3" s="2"/>
      <c r="G3" s="75" t="s">
        <v>15</v>
      </c>
      <c r="H3" s="140" t="s">
        <v>37</v>
      </c>
      <c r="I3" s="78"/>
    </row>
    <row r="4" spans="1:19" x14ac:dyDescent="0.2">
      <c r="A4" s="73" t="s">
        <v>16</v>
      </c>
      <c r="B4" s="263" t="s">
        <v>216</v>
      </c>
      <c r="C4" s="263"/>
      <c r="D4" s="263"/>
      <c r="E4" s="2"/>
      <c r="F4" s="2"/>
      <c r="G4" s="75" t="s">
        <v>18</v>
      </c>
      <c r="H4" s="44" t="s">
        <v>144</v>
      </c>
      <c r="I4" s="74"/>
    </row>
    <row r="5" spans="1:19" x14ac:dyDescent="0.2">
      <c r="A5" s="73" t="s">
        <v>17</v>
      </c>
      <c r="B5" s="263" t="s">
        <v>217</v>
      </c>
      <c r="C5" s="264"/>
      <c r="D5" s="264"/>
      <c r="E5" s="2"/>
      <c r="F5" s="2"/>
      <c r="G5" s="75" t="s">
        <v>19</v>
      </c>
      <c r="H5" s="45" t="s">
        <v>218</v>
      </c>
      <c r="I5" s="78"/>
    </row>
    <row r="6" spans="1:19" x14ac:dyDescent="0.2">
      <c r="A6" s="2"/>
      <c r="B6" s="2"/>
      <c r="C6" s="2"/>
      <c r="D6" s="2"/>
      <c r="E6" s="2"/>
      <c r="F6" s="2"/>
      <c r="G6" s="2"/>
      <c r="H6" s="2"/>
      <c r="I6" s="2"/>
    </row>
    <row r="7" spans="1:19" x14ac:dyDescent="0.2">
      <c r="A7" s="2"/>
      <c r="B7" s="2"/>
      <c r="C7" s="2"/>
      <c r="D7" s="2"/>
      <c r="E7" s="2"/>
      <c r="F7" s="2"/>
      <c r="G7" s="2"/>
      <c r="H7" s="2"/>
      <c r="I7" s="2"/>
    </row>
    <row r="8" spans="1:19" ht="52.5" customHeight="1" x14ac:dyDescent="0.2">
      <c r="A8" s="370" t="s">
        <v>381</v>
      </c>
      <c r="B8" s="370"/>
      <c r="C8" s="370"/>
      <c r="D8" s="370"/>
      <c r="E8" s="370"/>
      <c r="F8" s="370"/>
      <c r="G8" s="370"/>
      <c r="H8" s="370"/>
      <c r="I8" s="370"/>
    </row>
    <row r="9" spans="1:19" x14ac:dyDescent="0.2">
      <c r="A9" s="142"/>
      <c r="B9" s="142"/>
      <c r="C9" s="142"/>
      <c r="D9" s="142"/>
      <c r="E9" s="142"/>
      <c r="F9" s="142"/>
      <c r="G9" s="142"/>
      <c r="H9" s="142"/>
      <c r="I9" s="142"/>
    </row>
    <row r="10" spans="1:19" x14ac:dyDescent="0.2">
      <c r="A10" s="142" t="s">
        <v>219</v>
      </c>
      <c r="B10" s="142"/>
      <c r="C10" s="142"/>
      <c r="D10" s="142"/>
      <c r="E10" s="142"/>
      <c r="F10" s="142"/>
      <c r="G10" s="142"/>
      <c r="H10" s="142"/>
      <c r="I10" s="142"/>
    </row>
    <row r="11" spans="1:19" ht="7.5" customHeight="1" x14ac:dyDescent="0.2">
      <c r="A11" s="142"/>
      <c r="B11" s="142"/>
      <c r="C11" s="142"/>
      <c r="D11" s="142"/>
      <c r="E11" s="142"/>
      <c r="F11" s="142"/>
      <c r="G11" s="142"/>
      <c r="H11" s="142"/>
      <c r="I11" s="142"/>
    </row>
    <row r="12" spans="1:19" ht="29.25" customHeight="1" x14ac:dyDescent="0.2">
      <c r="A12" s="370" t="s">
        <v>220</v>
      </c>
      <c r="B12" s="370"/>
      <c r="C12" s="370"/>
      <c r="D12" s="370"/>
      <c r="E12" s="370"/>
      <c r="F12" s="370"/>
      <c r="G12" s="370"/>
      <c r="H12" s="370"/>
      <c r="I12" s="370"/>
    </row>
    <row r="13" spans="1:19" ht="9" customHeight="1" x14ac:dyDescent="0.2">
      <c r="A13" s="142"/>
      <c r="B13" s="142"/>
      <c r="C13" s="142"/>
      <c r="D13" s="142"/>
      <c r="E13" s="142"/>
      <c r="F13" s="142"/>
      <c r="G13" s="142"/>
      <c r="H13" s="142"/>
      <c r="I13" s="142"/>
    </row>
    <row r="14" spans="1:19" ht="43.5" customHeight="1" x14ac:dyDescent="0.2">
      <c r="A14" s="370" t="s">
        <v>372</v>
      </c>
      <c r="B14" s="370"/>
      <c r="C14" s="370"/>
      <c r="D14" s="370"/>
      <c r="E14" s="370"/>
      <c r="F14" s="370"/>
      <c r="G14" s="370"/>
      <c r="H14" s="370"/>
      <c r="I14" s="370"/>
    </row>
    <row r="15" spans="1:19" ht="30" customHeight="1" x14ac:dyDescent="0.2">
      <c r="A15" s="265" t="s">
        <v>332</v>
      </c>
      <c r="B15" s="146"/>
      <c r="C15" s="146"/>
      <c r="D15" s="146" t="s">
        <v>334</v>
      </c>
      <c r="E15" s="146"/>
      <c r="F15" s="146"/>
      <c r="G15" s="146"/>
      <c r="H15" s="146"/>
      <c r="I15" s="146"/>
    </row>
    <row r="16" spans="1:19" ht="18" customHeight="1" x14ac:dyDescent="0.2">
      <c r="A16" s="266" t="s">
        <v>333</v>
      </c>
      <c r="B16" s="107"/>
      <c r="C16" s="107"/>
      <c r="D16" s="107"/>
      <c r="E16" s="107"/>
      <c r="F16" s="107"/>
      <c r="G16" s="107"/>
      <c r="H16" s="107"/>
      <c r="I16" s="107"/>
      <c r="L16" s="348"/>
      <c r="M16" s="348"/>
      <c r="N16" s="348"/>
      <c r="O16" s="348"/>
      <c r="P16" s="348"/>
      <c r="Q16" s="348"/>
      <c r="R16" s="348"/>
      <c r="S16" s="348"/>
    </row>
    <row r="17" spans="1:19" x14ac:dyDescent="0.2">
      <c r="A17" s="2"/>
      <c r="B17" s="2"/>
      <c r="C17" s="2"/>
      <c r="D17" s="2"/>
      <c r="E17" s="2"/>
      <c r="F17" s="2"/>
      <c r="G17" s="2"/>
      <c r="H17" s="2"/>
      <c r="I17" s="2"/>
      <c r="L17" s="348"/>
      <c r="M17" s="348"/>
      <c r="N17" s="348"/>
      <c r="O17" s="348"/>
      <c r="P17" s="349"/>
      <c r="Q17" s="348"/>
      <c r="R17" s="348"/>
      <c r="S17" s="348"/>
    </row>
    <row r="18" spans="1:19" x14ac:dyDescent="0.2">
      <c r="A18" s="374" t="s">
        <v>12</v>
      </c>
      <c r="B18" s="375"/>
      <c r="C18" s="375"/>
      <c r="D18" s="375"/>
      <c r="E18" s="375"/>
      <c r="F18" s="375"/>
      <c r="G18" s="375"/>
      <c r="H18" s="375"/>
      <c r="I18" s="376"/>
      <c r="L18" s="348"/>
      <c r="M18" s="348"/>
      <c r="N18" s="348"/>
      <c r="O18" s="348"/>
      <c r="P18" s="348"/>
      <c r="Q18" s="348"/>
      <c r="R18" s="348"/>
      <c r="S18" s="348"/>
    </row>
    <row r="19" spans="1:19" x14ac:dyDescent="0.2">
      <c r="A19" s="6"/>
      <c r="B19" s="7"/>
      <c r="C19" s="8" t="s">
        <v>26</v>
      </c>
      <c r="D19" s="8" t="s">
        <v>27</v>
      </c>
      <c r="E19" s="8" t="s">
        <v>28</v>
      </c>
      <c r="F19" s="8" t="s">
        <v>29</v>
      </c>
      <c r="G19" s="8" t="s">
        <v>100</v>
      </c>
      <c r="H19" s="8" t="s">
        <v>101</v>
      </c>
      <c r="I19" s="8" t="s">
        <v>102</v>
      </c>
      <c r="L19" s="348"/>
      <c r="M19" s="348"/>
      <c r="N19" s="348"/>
      <c r="O19" s="348"/>
      <c r="P19" s="348"/>
      <c r="Q19" s="348"/>
      <c r="R19" s="348"/>
      <c r="S19" s="348"/>
    </row>
    <row r="20" spans="1:19" x14ac:dyDescent="0.2">
      <c r="A20" s="6"/>
      <c r="B20" s="7"/>
      <c r="C20" s="10" t="s">
        <v>10</v>
      </c>
      <c r="D20" s="10" t="s">
        <v>10</v>
      </c>
      <c r="E20" s="10" t="s">
        <v>10</v>
      </c>
      <c r="F20" s="10" t="s">
        <v>10</v>
      </c>
      <c r="G20" s="10" t="s">
        <v>10</v>
      </c>
      <c r="H20" s="10" t="s">
        <v>11</v>
      </c>
      <c r="I20" s="10" t="s">
        <v>11</v>
      </c>
      <c r="K20" s="46"/>
      <c r="L20" s="348"/>
      <c r="M20" s="348"/>
      <c r="N20" s="348"/>
      <c r="O20" s="348"/>
      <c r="P20" s="350"/>
      <c r="Q20" s="350"/>
      <c r="R20" s="350"/>
      <c r="S20" s="348"/>
    </row>
    <row r="21" spans="1:19" x14ac:dyDescent="0.2">
      <c r="A21" s="6" t="s">
        <v>0</v>
      </c>
      <c r="B21" s="7"/>
      <c r="C21" s="56">
        <v>241782</v>
      </c>
      <c r="D21" s="56">
        <v>241782</v>
      </c>
      <c r="E21" s="56">
        <v>247950</v>
      </c>
      <c r="F21" s="283">
        <v>2997950</v>
      </c>
      <c r="G21" s="283">
        <v>3005258</v>
      </c>
      <c r="H21" s="283">
        <v>3010013</v>
      </c>
      <c r="I21" s="283">
        <v>3010013</v>
      </c>
      <c r="L21" s="348"/>
      <c r="M21" s="348"/>
      <c r="N21" s="348"/>
      <c r="O21" s="348"/>
      <c r="P21" s="350"/>
      <c r="Q21" s="350"/>
      <c r="R21" s="350"/>
      <c r="S21" s="348"/>
    </row>
    <row r="22" spans="1:19" x14ac:dyDescent="0.2">
      <c r="A22" s="6" t="s">
        <v>1</v>
      </c>
      <c r="B22" s="7"/>
      <c r="C22" s="19">
        <v>17937.12000000001</v>
      </c>
      <c r="D22" s="19">
        <f t="shared" ref="D22:I22" si="0">C33</f>
        <v>15714.010000000024</v>
      </c>
      <c r="E22" s="19">
        <f t="shared" si="0"/>
        <v>1450.7600000000239</v>
      </c>
      <c r="F22" s="287">
        <f t="shared" si="0"/>
        <v>1835.9100000000326</v>
      </c>
      <c r="G22" s="287">
        <f t="shared" si="0"/>
        <v>11988.700000000041</v>
      </c>
      <c r="H22" s="287">
        <f t="shared" si="0"/>
        <v>350728.43000000005</v>
      </c>
      <c r="I22" s="287">
        <f t="shared" si="0"/>
        <v>350728.43000000005</v>
      </c>
      <c r="L22" s="348"/>
      <c r="M22" s="348"/>
      <c r="N22" s="348"/>
      <c r="O22" s="348"/>
      <c r="P22" s="348"/>
      <c r="Q22" s="348"/>
      <c r="R22" s="348"/>
      <c r="S22" s="348"/>
    </row>
    <row r="23" spans="1:19" x14ac:dyDescent="0.2">
      <c r="A23" s="6" t="s">
        <v>2</v>
      </c>
      <c r="B23" s="7"/>
      <c r="C23" s="56">
        <v>0</v>
      </c>
      <c r="D23" s="56">
        <v>-1346</v>
      </c>
      <c r="E23" s="56">
        <v>0</v>
      </c>
      <c r="F23" s="283">
        <v>0</v>
      </c>
      <c r="G23" s="283">
        <v>835572.45</v>
      </c>
      <c r="H23" s="283">
        <v>639950</v>
      </c>
      <c r="I23" s="283">
        <v>639950</v>
      </c>
      <c r="K23" s="46"/>
      <c r="L23" s="348"/>
      <c r="M23" s="348"/>
      <c r="N23" s="348"/>
      <c r="O23" s="348"/>
      <c r="P23" s="351"/>
      <c r="Q23" s="352"/>
      <c r="R23" s="352"/>
      <c r="S23" s="348"/>
    </row>
    <row r="24" spans="1:19" x14ac:dyDescent="0.2">
      <c r="A24" s="6" t="s">
        <v>3</v>
      </c>
      <c r="B24" s="7"/>
      <c r="C24" s="56">
        <v>103708.18</v>
      </c>
      <c r="D24" s="56">
        <v>12917.25</v>
      </c>
      <c r="E24" s="56">
        <v>138745.46</v>
      </c>
      <c r="F24" s="283">
        <v>189036.21</v>
      </c>
      <c r="G24" s="283">
        <v>496832.72</v>
      </c>
      <c r="H24" s="283">
        <v>639950</v>
      </c>
      <c r="I24" s="283">
        <v>639950</v>
      </c>
      <c r="K24" s="46"/>
      <c r="L24" s="348"/>
      <c r="M24" s="348"/>
      <c r="N24" s="348"/>
      <c r="O24" s="348"/>
      <c r="P24" s="351"/>
      <c r="Q24" s="353"/>
      <c r="R24" s="353"/>
      <c r="S24" s="348"/>
    </row>
    <row r="25" spans="1:19" x14ac:dyDescent="0.2">
      <c r="A25" s="6"/>
      <c r="B25" s="7"/>
      <c r="C25" s="19"/>
      <c r="D25" s="19"/>
      <c r="E25" s="19"/>
      <c r="F25" s="19"/>
      <c r="G25" s="19"/>
      <c r="H25" s="19"/>
      <c r="I25" s="19"/>
      <c r="L25" s="348"/>
      <c r="M25" s="348"/>
      <c r="N25" s="348"/>
      <c r="O25" s="348"/>
      <c r="P25" s="348"/>
      <c r="Q25" s="353"/>
      <c r="R25" s="353"/>
      <c r="S25" s="348"/>
    </row>
    <row r="26" spans="1:19" x14ac:dyDescent="0.2">
      <c r="A26" s="13" t="s">
        <v>4</v>
      </c>
      <c r="B26" s="140"/>
      <c r="C26" s="14"/>
      <c r="D26" s="14"/>
      <c r="E26" s="15"/>
      <c r="F26" s="15"/>
      <c r="G26" s="15"/>
      <c r="H26" s="15"/>
      <c r="I26" s="15"/>
      <c r="L26" s="348"/>
      <c r="M26" s="348"/>
      <c r="N26" s="348"/>
      <c r="O26" s="348"/>
      <c r="P26" s="354"/>
      <c r="Q26" s="354"/>
      <c r="R26" s="348"/>
      <c r="S26" s="348"/>
    </row>
    <row r="27" spans="1:19" x14ac:dyDescent="0.2">
      <c r="A27" s="13" t="s">
        <v>25</v>
      </c>
      <c r="B27" s="16"/>
      <c r="C27" s="14"/>
      <c r="D27" s="14"/>
      <c r="E27" s="15"/>
      <c r="F27" s="15"/>
      <c r="G27" s="15"/>
      <c r="H27" s="15"/>
      <c r="I27" s="15"/>
      <c r="L27" s="348"/>
      <c r="M27" s="348"/>
      <c r="N27" s="348"/>
      <c r="O27" s="348"/>
      <c r="P27" s="348"/>
      <c r="Q27" s="353"/>
      <c r="R27" s="348"/>
      <c r="S27" s="348"/>
    </row>
    <row r="28" spans="1:19" x14ac:dyDescent="0.2">
      <c r="A28" s="17" t="s">
        <v>221</v>
      </c>
      <c r="B28" s="18"/>
      <c r="C28" s="19">
        <v>101485.07</v>
      </c>
      <c r="D28" s="19"/>
      <c r="E28" s="19">
        <v>139130.60999999999</v>
      </c>
      <c r="F28" s="19">
        <v>199189</v>
      </c>
      <c r="G28" s="19"/>
      <c r="H28" s="19"/>
      <c r="I28" s="19"/>
      <c r="L28" s="348"/>
      <c r="M28" s="348"/>
      <c r="N28" s="348"/>
      <c r="O28" s="348"/>
      <c r="P28" s="348"/>
      <c r="Q28" s="348"/>
      <c r="R28" s="348"/>
      <c r="S28" s="348"/>
    </row>
    <row r="29" spans="1:19" x14ac:dyDescent="0.2">
      <c r="A29" s="17" t="s">
        <v>152</v>
      </c>
      <c r="B29" s="18"/>
      <c r="C29" s="19"/>
      <c r="D29" s="19"/>
      <c r="E29" s="19"/>
      <c r="F29" s="19"/>
      <c r="G29" s="19"/>
      <c r="H29" s="19"/>
      <c r="I29" s="19"/>
      <c r="L29" s="348"/>
      <c r="M29" s="348"/>
      <c r="N29" s="348"/>
      <c r="O29" s="348"/>
      <c r="P29" s="348"/>
      <c r="Q29" s="348"/>
      <c r="R29" s="348"/>
      <c r="S29" s="348"/>
    </row>
    <row r="30" spans="1:19" x14ac:dyDescent="0.2">
      <c r="A30" s="17"/>
      <c r="B30" s="18"/>
      <c r="C30" s="19"/>
      <c r="D30" s="19"/>
      <c r="E30" s="19"/>
      <c r="F30" s="19"/>
      <c r="G30" s="19"/>
      <c r="H30" s="19"/>
      <c r="I30" s="19"/>
      <c r="L30" s="348"/>
      <c r="M30" s="348"/>
      <c r="N30" s="348"/>
      <c r="O30" s="348"/>
      <c r="P30" s="348"/>
      <c r="Q30" s="348"/>
      <c r="R30" s="348"/>
      <c r="S30" s="348"/>
    </row>
    <row r="31" spans="1:19" x14ac:dyDescent="0.2">
      <c r="A31" s="13" t="s">
        <v>5</v>
      </c>
      <c r="B31" s="16"/>
      <c r="C31" s="15">
        <v>101485.07</v>
      </c>
      <c r="D31" s="15">
        <f t="shared" ref="D31:E31" si="1">SUM(D28:D30)</f>
        <v>0</v>
      </c>
      <c r="E31" s="15">
        <f t="shared" si="1"/>
        <v>139130.60999999999</v>
      </c>
      <c r="F31" s="15">
        <f t="shared" ref="F31:I31" si="2">SUM(F28:F30)</f>
        <v>199189</v>
      </c>
      <c r="G31" s="15">
        <f t="shared" si="2"/>
        <v>0</v>
      </c>
      <c r="H31" s="15">
        <f t="shared" si="2"/>
        <v>0</v>
      </c>
      <c r="I31" s="15">
        <f t="shared" si="2"/>
        <v>0</v>
      </c>
    </row>
    <row r="32" spans="1:19" x14ac:dyDescent="0.2">
      <c r="A32" s="6"/>
      <c r="B32" s="7"/>
      <c r="C32" s="12"/>
      <c r="D32" s="12"/>
      <c r="E32" s="12"/>
      <c r="F32" s="12"/>
      <c r="G32" s="12"/>
      <c r="H32" s="12"/>
      <c r="I32" s="12"/>
    </row>
    <row r="33" spans="1:9" x14ac:dyDescent="0.2">
      <c r="A33" s="6" t="s">
        <v>7</v>
      </c>
      <c r="B33" s="7"/>
      <c r="C33" s="11">
        <v>15714.010000000024</v>
      </c>
      <c r="D33" s="11">
        <f>+D22+D23-D24+D31</f>
        <v>1450.7600000000239</v>
      </c>
      <c r="E33" s="11">
        <f t="shared" ref="E33:I33" si="3">+E22+E23-E24+E31</f>
        <v>1835.9100000000326</v>
      </c>
      <c r="F33" s="11">
        <f t="shared" si="3"/>
        <v>11988.700000000041</v>
      </c>
      <c r="G33" s="11">
        <f t="shared" si="3"/>
        <v>350728.43000000005</v>
      </c>
      <c r="H33" s="11">
        <f t="shared" si="3"/>
        <v>350728.43000000005</v>
      </c>
      <c r="I33" s="11">
        <f t="shared" si="3"/>
        <v>350728.43000000005</v>
      </c>
    </row>
    <row r="34" spans="1:9" x14ac:dyDescent="0.2">
      <c r="A34" s="20"/>
      <c r="B34" s="21"/>
      <c r="C34" s="12"/>
      <c r="D34" s="12"/>
      <c r="E34" s="12"/>
      <c r="F34" s="12"/>
      <c r="G34" s="12"/>
      <c r="H34" s="12"/>
      <c r="I34" s="12"/>
    </row>
    <row r="35" spans="1:9" x14ac:dyDescent="0.2">
      <c r="A35" s="6" t="s">
        <v>21</v>
      </c>
      <c r="B35" s="7"/>
      <c r="C35" s="22">
        <v>0</v>
      </c>
      <c r="D35" s="22">
        <v>0</v>
      </c>
      <c r="E35" s="22">
        <v>0</v>
      </c>
      <c r="F35" s="22">
        <v>0</v>
      </c>
      <c r="G35" s="22">
        <v>0</v>
      </c>
      <c r="H35" s="22">
        <v>0</v>
      </c>
      <c r="I35" s="22">
        <v>0</v>
      </c>
    </row>
    <row r="36" spans="1:9" x14ac:dyDescent="0.2">
      <c r="A36" s="20"/>
      <c r="B36" s="21"/>
      <c r="C36" s="12"/>
      <c r="D36" s="12"/>
      <c r="E36" s="12"/>
      <c r="F36" s="12"/>
      <c r="G36" s="12"/>
      <c r="H36" s="12"/>
      <c r="I36" s="12"/>
    </row>
    <row r="37" spans="1:9" x14ac:dyDescent="0.2">
      <c r="A37" s="6" t="s">
        <v>22</v>
      </c>
      <c r="B37" s="23"/>
      <c r="C37" s="24">
        <v>15714.010000000024</v>
      </c>
      <c r="D37" s="24">
        <f t="shared" ref="D37:I37" si="4">D33-D35</f>
        <v>1450.7600000000239</v>
      </c>
      <c r="E37" s="24">
        <f t="shared" si="4"/>
        <v>1835.9100000000326</v>
      </c>
      <c r="F37" s="24">
        <f t="shared" si="4"/>
        <v>11988.700000000041</v>
      </c>
      <c r="G37" s="24">
        <f t="shared" si="4"/>
        <v>350728.43000000005</v>
      </c>
      <c r="H37" s="24">
        <f t="shared" si="4"/>
        <v>350728.43000000005</v>
      </c>
      <c r="I37" s="24">
        <f t="shared" si="4"/>
        <v>350728.43000000005</v>
      </c>
    </row>
    <row r="38" spans="1:9" x14ac:dyDescent="0.2">
      <c r="A38" s="25"/>
      <c r="B38" s="25"/>
      <c r="C38" s="26"/>
      <c r="D38" s="26"/>
      <c r="E38" s="26"/>
      <c r="F38" s="26"/>
      <c r="G38" s="26"/>
      <c r="H38" s="26"/>
      <c r="I38" s="26"/>
    </row>
    <row r="39" spans="1:9" x14ac:dyDescent="0.2">
      <c r="A39" s="27" t="s">
        <v>23</v>
      </c>
      <c r="B39" s="3"/>
      <c r="C39" s="28"/>
      <c r="D39" s="28"/>
      <c r="E39" s="29"/>
      <c r="F39" s="29"/>
      <c r="G39" s="29"/>
      <c r="H39" s="29"/>
      <c r="I39" s="29"/>
    </row>
    <row r="40" spans="1:9" x14ac:dyDescent="0.2">
      <c r="A40" s="30" t="s">
        <v>24</v>
      </c>
      <c r="B40" s="21"/>
      <c r="C40" s="31"/>
      <c r="D40" s="31"/>
      <c r="E40" s="22"/>
      <c r="F40" s="22"/>
      <c r="G40" s="22"/>
      <c r="H40" s="22"/>
      <c r="I40" s="22"/>
    </row>
    <row r="41" spans="1:9" x14ac:dyDescent="0.2">
      <c r="A41" s="6"/>
      <c r="B41" s="7"/>
      <c r="C41" s="12"/>
      <c r="D41" s="12"/>
      <c r="E41" s="12"/>
      <c r="F41" s="12"/>
      <c r="G41" s="12"/>
      <c r="H41" s="12"/>
      <c r="I41" s="12"/>
    </row>
    <row r="42" spans="1:9" x14ac:dyDescent="0.2">
      <c r="A42" s="6" t="s">
        <v>6</v>
      </c>
      <c r="B42" s="7"/>
      <c r="C42" s="19"/>
      <c r="D42" s="19"/>
      <c r="E42" s="12"/>
      <c r="F42" s="12"/>
      <c r="G42" s="12"/>
      <c r="H42" s="12"/>
      <c r="I42" s="12"/>
    </row>
    <row r="43" spans="1:9" x14ac:dyDescent="0.2">
      <c r="A43" s="6"/>
      <c r="B43" s="7"/>
      <c r="C43" s="19"/>
      <c r="D43" s="19"/>
      <c r="E43" s="12"/>
      <c r="F43" s="12"/>
      <c r="G43" s="12"/>
      <c r="H43" s="12"/>
      <c r="I43" s="12"/>
    </row>
    <row r="44" spans="1:9" x14ac:dyDescent="0.2">
      <c r="A44" s="30" t="s">
        <v>8</v>
      </c>
      <c r="B44" s="23"/>
      <c r="C44" s="19"/>
      <c r="D44" s="19"/>
      <c r="E44" s="12"/>
      <c r="F44" s="12"/>
      <c r="G44" s="12"/>
      <c r="H44" s="12"/>
      <c r="I44" s="12"/>
    </row>
    <row r="45" spans="1:9" x14ac:dyDescent="0.2">
      <c r="A45" s="32" t="s">
        <v>9</v>
      </c>
      <c r="B45" s="33"/>
      <c r="C45" s="19"/>
      <c r="D45" s="19"/>
      <c r="E45" s="12"/>
      <c r="F45" s="12"/>
      <c r="G45" s="12"/>
      <c r="H45" s="12"/>
      <c r="I45" s="12"/>
    </row>
  </sheetData>
  <mergeCells count="4">
    <mergeCell ref="A8:I8"/>
    <mergeCell ref="A12:I12"/>
    <mergeCell ref="A18:I18"/>
    <mergeCell ref="A14:I14"/>
  </mergeCells>
  <pageMargins left="0.7" right="0.7" top="0.75" bottom="0.75" header="0.3" footer="0.3"/>
  <pageSetup scale="77" orientation="landscape" r:id="rId1"/>
  <headerFooter>
    <oddHeader>&amp;CReport on Non-General Fund Information
for Submittal to the 2025 Legislature</oddHead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700A3B-6235-4B32-A514-759D0DEBED1A}">
  <sheetPr>
    <pageSetUpPr fitToPage="1"/>
  </sheetPr>
  <dimension ref="A2:O46"/>
  <sheetViews>
    <sheetView zoomScaleNormal="100" zoomScaleSheetLayoutView="100" workbookViewId="0">
      <selection activeCell="P33" sqref="P33"/>
    </sheetView>
  </sheetViews>
  <sheetFormatPr defaultColWidth="10.28515625" defaultRowHeight="12.75" x14ac:dyDescent="0.2"/>
  <cols>
    <col min="1" max="2" width="14.7109375" style="48" customWidth="1"/>
    <col min="3" max="8" width="14" style="48" customWidth="1"/>
    <col min="9" max="9" width="13.140625" style="48" customWidth="1"/>
    <col min="10" max="16384" width="10.28515625" style="48"/>
  </cols>
  <sheetData>
    <row r="2" spans="1:9" x14ac:dyDescent="0.2">
      <c r="A2" s="48" t="s">
        <v>13</v>
      </c>
      <c r="B2" s="44" t="s">
        <v>30</v>
      </c>
      <c r="C2" s="44"/>
      <c r="D2" s="44"/>
      <c r="G2" s="49" t="s">
        <v>14</v>
      </c>
      <c r="H2" s="50" t="s">
        <v>35</v>
      </c>
      <c r="I2" s="44"/>
    </row>
    <row r="3" spans="1:9" x14ac:dyDescent="0.2">
      <c r="A3" s="48" t="s">
        <v>20</v>
      </c>
      <c r="B3" s="44" t="s">
        <v>36</v>
      </c>
      <c r="C3" s="44"/>
      <c r="D3" s="44"/>
      <c r="G3" s="49" t="s">
        <v>15</v>
      </c>
      <c r="H3" s="51" t="s">
        <v>37</v>
      </c>
      <c r="I3" s="45"/>
    </row>
    <row r="4" spans="1:9" x14ac:dyDescent="0.2">
      <c r="A4" s="48" t="s">
        <v>16</v>
      </c>
      <c r="B4" s="44" t="s">
        <v>38</v>
      </c>
      <c r="C4" s="44"/>
      <c r="D4" s="44"/>
      <c r="G4" s="49" t="s">
        <v>18</v>
      </c>
      <c r="H4" s="44" t="s">
        <v>31</v>
      </c>
      <c r="I4" s="44"/>
    </row>
    <row r="5" spans="1:9" x14ac:dyDescent="0.2">
      <c r="A5" s="48" t="s">
        <v>17</v>
      </c>
      <c r="B5" s="44" t="s">
        <v>39</v>
      </c>
      <c r="C5" s="45"/>
      <c r="D5" s="45"/>
      <c r="G5" s="49" t="s">
        <v>19</v>
      </c>
      <c r="H5" s="45" t="s">
        <v>40</v>
      </c>
      <c r="I5" s="45"/>
    </row>
    <row r="6" spans="1:9" x14ac:dyDescent="0.2">
      <c r="B6" s="45" t="s">
        <v>383</v>
      </c>
      <c r="C6" s="45"/>
      <c r="D6" s="45"/>
    </row>
    <row r="7" spans="1:9" s="142" customFormat="1" x14ac:dyDescent="0.2">
      <c r="B7" s="45" t="s">
        <v>384</v>
      </c>
      <c r="C7" s="45"/>
      <c r="D7" s="45"/>
    </row>
    <row r="9" spans="1:9" ht="48.75" customHeight="1" x14ac:dyDescent="0.2">
      <c r="A9" s="381" t="s">
        <v>382</v>
      </c>
      <c r="B9" s="381"/>
      <c r="C9" s="381"/>
      <c r="D9" s="381"/>
      <c r="E9" s="381"/>
      <c r="F9" s="381"/>
      <c r="G9" s="381"/>
      <c r="H9" s="381"/>
      <c r="I9" s="381"/>
    </row>
    <row r="10" spans="1:9" ht="17.25" customHeight="1" x14ac:dyDescent="0.2">
      <c r="A10" s="52" t="s">
        <v>41</v>
      </c>
    </row>
    <row r="11" spans="1:9" ht="28.5" customHeight="1" x14ac:dyDescent="0.2">
      <c r="A11" s="370" t="s">
        <v>42</v>
      </c>
      <c r="B11" s="370"/>
      <c r="C11" s="370"/>
      <c r="D11" s="370"/>
      <c r="E11" s="370"/>
      <c r="F11" s="370"/>
      <c r="G11" s="370"/>
      <c r="H11" s="370"/>
      <c r="I11" s="370"/>
    </row>
    <row r="12" spans="1:9" ht="36" customHeight="1" x14ac:dyDescent="0.2">
      <c r="A12" s="399" t="s">
        <v>340</v>
      </c>
      <c r="B12" s="392"/>
      <c r="C12" s="392"/>
      <c r="D12" s="392"/>
      <c r="E12" s="392"/>
      <c r="F12" s="392"/>
      <c r="G12" s="392"/>
      <c r="H12" s="392"/>
      <c r="I12" s="392"/>
    </row>
    <row r="13" spans="1:9" s="142" customFormat="1" ht="27" customHeight="1" x14ac:dyDescent="0.2">
      <c r="A13" s="274" t="s">
        <v>332</v>
      </c>
      <c r="B13" s="280"/>
      <c r="C13" s="280"/>
      <c r="D13" s="280" t="s">
        <v>334</v>
      </c>
      <c r="E13" s="280"/>
      <c r="F13" s="280"/>
      <c r="G13" s="280"/>
      <c r="H13" s="280"/>
      <c r="I13" s="280"/>
    </row>
    <row r="14" spans="1:9" s="142" customFormat="1" ht="18.75" customHeight="1" x14ac:dyDescent="0.2">
      <c r="A14" s="274" t="s">
        <v>333</v>
      </c>
      <c r="B14" s="280"/>
      <c r="C14" s="280"/>
      <c r="D14" s="280"/>
      <c r="E14" s="280"/>
      <c r="F14" s="280"/>
      <c r="G14" s="280"/>
      <c r="H14" s="280"/>
      <c r="I14" s="280"/>
    </row>
    <row r="16" spans="1:9" x14ac:dyDescent="0.2">
      <c r="A16" s="385" t="s">
        <v>12</v>
      </c>
      <c r="B16" s="386"/>
      <c r="C16" s="386"/>
      <c r="D16" s="386"/>
      <c r="E16" s="386"/>
      <c r="F16" s="386"/>
      <c r="G16" s="386"/>
      <c r="H16" s="386"/>
      <c r="I16" s="387"/>
    </row>
    <row r="17" spans="1:15" s="1" customFormat="1" x14ac:dyDescent="0.2">
      <c r="A17" s="6"/>
      <c r="B17" s="7"/>
      <c r="C17" s="8" t="s">
        <v>26</v>
      </c>
      <c r="D17" s="8" t="s">
        <v>27</v>
      </c>
      <c r="E17" s="8" t="s">
        <v>28</v>
      </c>
      <c r="F17" s="8" t="s">
        <v>29</v>
      </c>
      <c r="G17" s="36" t="s">
        <v>100</v>
      </c>
      <c r="H17" s="36" t="s">
        <v>101</v>
      </c>
      <c r="I17" s="36" t="s">
        <v>102</v>
      </c>
    </row>
    <row r="18" spans="1:15" x14ac:dyDescent="0.2">
      <c r="A18" s="53"/>
      <c r="B18" s="54"/>
      <c r="C18" s="55" t="s">
        <v>10</v>
      </c>
      <c r="D18" s="10" t="s">
        <v>10</v>
      </c>
      <c r="E18" s="10" t="s">
        <v>10</v>
      </c>
      <c r="F18" s="10" t="s">
        <v>10</v>
      </c>
      <c r="G18" s="10" t="s">
        <v>10</v>
      </c>
      <c r="H18" s="10" t="s">
        <v>11</v>
      </c>
      <c r="I18" s="10" t="s">
        <v>11</v>
      </c>
    </row>
    <row r="19" spans="1:15" x14ac:dyDescent="0.2">
      <c r="A19" s="53" t="s">
        <v>0</v>
      </c>
      <c r="B19" s="54"/>
      <c r="C19" s="56">
        <v>553650</v>
      </c>
      <c r="D19" s="56">
        <v>268292</v>
      </c>
      <c r="E19" s="56">
        <v>275947</v>
      </c>
      <c r="F19" s="56">
        <v>289744</v>
      </c>
      <c r="G19" s="56">
        <v>703066.85</v>
      </c>
      <c r="H19" s="56">
        <v>289744</v>
      </c>
      <c r="I19" s="56">
        <v>289744</v>
      </c>
    </row>
    <row r="20" spans="1:15" x14ac:dyDescent="0.2">
      <c r="A20" s="53" t="s">
        <v>1</v>
      </c>
      <c r="B20" s="54"/>
      <c r="C20" s="56">
        <v>99.979999999981374</v>
      </c>
      <c r="D20" s="56">
        <f t="shared" ref="D20" si="0">C31</f>
        <v>9786.039999999979</v>
      </c>
      <c r="E20" s="56">
        <f t="shared" ref="E20" si="1">D31</f>
        <v>9691.2799999999697</v>
      </c>
      <c r="F20" s="56">
        <f t="shared" ref="F20" si="2">E31</f>
        <v>6098.7699999999604</v>
      </c>
      <c r="G20" s="56">
        <f t="shared" ref="G20" si="3">F31</f>
        <v>6289.0899999999674</v>
      </c>
      <c r="H20" s="56">
        <f t="shared" ref="H20" si="4">G31</f>
        <v>38.659999999974389</v>
      </c>
      <c r="I20" s="56">
        <f t="shared" ref="I20" si="5">H31</f>
        <v>38.659999999974389</v>
      </c>
      <c r="O20" s="57"/>
    </row>
    <row r="21" spans="1:15" x14ac:dyDescent="0.2">
      <c r="A21" s="53" t="s">
        <v>2</v>
      </c>
      <c r="B21" s="54"/>
      <c r="C21" s="56">
        <v>288504.3</v>
      </c>
      <c r="D21" s="56">
        <v>214045.61</v>
      </c>
      <c r="E21" s="56">
        <v>125122.87</v>
      </c>
      <c r="F21" s="56">
        <v>166707.01</v>
      </c>
      <c r="G21" s="56">
        <v>161099.09</v>
      </c>
      <c r="H21" s="56">
        <v>166707.01</v>
      </c>
      <c r="I21" s="56">
        <v>166707.01</v>
      </c>
      <c r="O21" s="57"/>
    </row>
    <row r="22" spans="1:15" x14ac:dyDescent="0.2">
      <c r="A22" s="53" t="s">
        <v>3</v>
      </c>
      <c r="B22" s="54"/>
      <c r="C22" s="56">
        <v>278818.24</v>
      </c>
      <c r="D22" s="56">
        <v>214140.37</v>
      </c>
      <c r="E22" s="56">
        <v>128715.38</v>
      </c>
      <c r="F22" s="56">
        <v>166516.69</v>
      </c>
      <c r="G22" s="56">
        <v>167349.51999999999</v>
      </c>
      <c r="H22" s="56">
        <v>166707.01</v>
      </c>
      <c r="I22" s="56">
        <v>166707.01</v>
      </c>
      <c r="O22" s="57"/>
    </row>
    <row r="23" spans="1:15" x14ac:dyDescent="0.2">
      <c r="A23" s="53"/>
      <c r="B23" s="54"/>
      <c r="C23" s="56"/>
      <c r="D23" s="56"/>
      <c r="E23" s="56"/>
      <c r="F23" s="56"/>
      <c r="G23" s="56"/>
      <c r="H23" s="56"/>
      <c r="I23" s="56"/>
      <c r="O23" s="57"/>
    </row>
    <row r="24" spans="1:15" x14ac:dyDescent="0.2">
      <c r="A24" s="53" t="s">
        <v>4</v>
      </c>
      <c r="B24" s="45"/>
      <c r="C24" s="58"/>
      <c r="D24" s="58"/>
      <c r="E24" s="58"/>
      <c r="F24" s="59"/>
      <c r="G24" s="59"/>
      <c r="H24" s="59"/>
      <c r="I24" s="59"/>
      <c r="O24" s="57"/>
    </row>
    <row r="25" spans="1:15" x14ac:dyDescent="0.2">
      <c r="A25" s="337" t="s">
        <v>25</v>
      </c>
      <c r="B25" s="45"/>
      <c r="C25" s="60"/>
      <c r="D25" s="60"/>
      <c r="E25" s="60"/>
      <c r="F25" s="61"/>
      <c r="G25" s="61"/>
      <c r="H25" s="61"/>
      <c r="I25" s="61"/>
    </row>
    <row r="26" spans="1:15" x14ac:dyDescent="0.2">
      <c r="A26" s="62"/>
      <c r="B26" s="63"/>
      <c r="C26" s="56"/>
      <c r="D26" s="56"/>
      <c r="E26" s="56"/>
      <c r="F26" s="56"/>
      <c r="G26" s="56"/>
      <c r="H26" s="56"/>
      <c r="I26" s="56"/>
    </row>
    <row r="27" spans="1:15" x14ac:dyDescent="0.2">
      <c r="A27" s="62"/>
      <c r="B27" s="63"/>
      <c r="C27" s="56"/>
      <c r="D27" s="56"/>
      <c r="E27" s="56"/>
      <c r="F27" s="56"/>
      <c r="G27" s="56"/>
      <c r="H27" s="56"/>
      <c r="I27" s="56"/>
    </row>
    <row r="28" spans="1:15" x14ac:dyDescent="0.2">
      <c r="A28" s="62"/>
      <c r="B28" s="63"/>
      <c r="C28" s="56"/>
      <c r="D28" s="56"/>
      <c r="E28" s="56"/>
      <c r="F28" s="56"/>
      <c r="G28" s="56"/>
      <c r="H28" s="56"/>
      <c r="I28" s="56"/>
    </row>
    <row r="29" spans="1:15" x14ac:dyDescent="0.2">
      <c r="A29" s="53" t="s">
        <v>5</v>
      </c>
      <c r="B29" s="54"/>
      <c r="C29" s="56">
        <v>0</v>
      </c>
      <c r="D29" s="56">
        <v>0</v>
      </c>
      <c r="E29" s="56">
        <v>0</v>
      </c>
      <c r="F29" s="56">
        <v>0</v>
      </c>
      <c r="G29" s="56">
        <v>0</v>
      </c>
      <c r="H29" s="56">
        <v>0</v>
      </c>
      <c r="I29" s="56">
        <v>0</v>
      </c>
    </row>
    <row r="30" spans="1:15" x14ac:dyDescent="0.2">
      <c r="A30" s="53"/>
      <c r="B30" s="54"/>
      <c r="C30" s="56"/>
      <c r="D30" s="56"/>
      <c r="E30" s="56"/>
      <c r="F30" s="56"/>
      <c r="G30" s="56"/>
      <c r="H30" s="56"/>
      <c r="I30" s="56"/>
    </row>
    <row r="31" spans="1:15" x14ac:dyDescent="0.2">
      <c r="A31" s="53" t="s">
        <v>7</v>
      </c>
      <c r="B31" s="54"/>
      <c r="C31" s="59">
        <v>9786.039999999979</v>
      </c>
      <c r="D31" s="59">
        <f t="shared" ref="D31:F31" si="6">D20+D21-D22+D29</f>
        <v>9691.2799999999697</v>
      </c>
      <c r="E31" s="59">
        <f t="shared" si="6"/>
        <v>6098.7699999999604</v>
      </c>
      <c r="F31" s="59">
        <f t="shared" si="6"/>
        <v>6289.0899999999674</v>
      </c>
      <c r="G31" s="59">
        <f t="shared" ref="G31:I31" si="7">G20+G21-G22+G29</f>
        <v>38.659999999974389</v>
      </c>
      <c r="H31" s="59">
        <f t="shared" si="7"/>
        <v>38.659999999974389</v>
      </c>
      <c r="I31" s="59">
        <f t="shared" si="7"/>
        <v>38.659999999974389</v>
      </c>
    </row>
    <row r="32" spans="1:15" x14ac:dyDescent="0.2">
      <c r="A32" s="62"/>
      <c r="B32" s="63"/>
      <c r="C32" s="56"/>
      <c r="D32" s="56"/>
      <c r="E32" s="56"/>
      <c r="F32" s="56"/>
      <c r="G32" s="56"/>
      <c r="H32" s="56"/>
      <c r="I32" s="56"/>
    </row>
    <row r="33" spans="1:9" x14ac:dyDescent="0.2">
      <c r="A33" s="53" t="s">
        <v>21</v>
      </c>
      <c r="B33" s="54"/>
      <c r="C33" s="56">
        <v>0</v>
      </c>
      <c r="D33" s="56">
        <v>0</v>
      </c>
      <c r="E33" s="56">
        <v>0</v>
      </c>
      <c r="F33" s="56">
        <v>0</v>
      </c>
      <c r="G33" s="56">
        <v>0</v>
      </c>
      <c r="H33" s="56">
        <v>0</v>
      </c>
      <c r="I33" s="56">
        <v>0</v>
      </c>
    </row>
    <row r="34" spans="1:9" x14ac:dyDescent="0.2">
      <c r="A34" s="62"/>
      <c r="B34" s="63"/>
      <c r="C34" s="56"/>
      <c r="D34" s="56"/>
      <c r="E34" s="56"/>
      <c r="F34" s="56"/>
      <c r="G34" s="56"/>
      <c r="H34" s="56"/>
      <c r="I34" s="56"/>
    </row>
    <row r="35" spans="1:9" x14ac:dyDescent="0.2">
      <c r="A35" s="53" t="s">
        <v>22</v>
      </c>
      <c r="B35" s="65"/>
      <c r="C35" s="66" t="s">
        <v>44</v>
      </c>
      <c r="D35" s="66" t="s">
        <v>44</v>
      </c>
      <c r="E35" s="66" t="s">
        <v>44</v>
      </c>
      <c r="F35" s="66" t="s">
        <v>44</v>
      </c>
      <c r="G35" s="66" t="s">
        <v>44</v>
      </c>
      <c r="H35" s="66" t="s">
        <v>44</v>
      </c>
      <c r="I35" s="66" t="s">
        <v>44</v>
      </c>
    </row>
    <row r="36" spans="1:9" ht="14.25" customHeight="1" x14ac:dyDescent="0.2">
      <c r="A36" s="400"/>
      <c r="B36" s="400"/>
      <c r="C36" s="400"/>
      <c r="D36" s="400"/>
      <c r="E36" s="400"/>
      <c r="F36" s="400"/>
      <c r="G36" s="400"/>
      <c r="H36" s="400"/>
      <c r="I36" s="400"/>
    </row>
    <row r="37" spans="1:9" x14ac:dyDescent="0.2">
      <c r="A37" s="67" t="s">
        <v>23</v>
      </c>
      <c r="B37" s="44"/>
      <c r="C37" s="68"/>
      <c r="D37" s="68"/>
      <c r="E37" s="68"/>
      <c r="F37" s="68"/>
      <c r="G37" s="68"/>
      <c r="H37" s="68"/>
      <c r="I37" s="68"/>
    </row>
    <row r="38" spans="1:9" x14ac:dyDescent="0.2">
      <c r="A38" s="69" t="s">
        <v>45</v>
      </c>
      <c r="B38" s="63"/>
      <c r="C38" s="64"/>
      <c r="D38" s="64"/>
      <c r="E38" s="64"/>
      <c r="F38" s="64"/>
      <c r="G38" s="64"/>
      <c r="H38" s="64"/>
      <c r="I38" s="64"/>
    </row>
    <row r="39" spans="1:9" x14ac:dyDescent="0.2">
      <c r="A39" s="53"/>
      <c r="B39" s="54"/>
      <c r="C39" s="56"/>
      <c r="D39" s="56"/>
      <c r="E39" s="56"/>
      <c r="F39" s="56"/>
      <c r="G39" s="56"/>
      <c r="H39" s="56"/>
      <c r="I39" s="56"/>
    </row>
    <row r="40" spans="1:9" x14ac:dyDescent="0.2">
      <c r="A40" s="53" t="s">
        <v>6</v>
      </c>
      <c r="B40" s="54"/>
      <c r="C40" s="56"/>
      <c r="D40" s="56"/>
      <c r="E40" s="56"/>
      <c r="F40" s="56"/>
      <c r="G40" s="56"/>
      <c r="H40" s="56"/>
      <c r="I40" s="56"/>
    </row>
    <row r="41" spans="1:9" x14ac:dyDescent="0.2">
      <c r="A41" s="53"/>
      <c r="B41" s="54"/>
      <c r="C41" s="56"/>
      <c r="D41" s="56"/>
      <c r="E41" s="56"/>
      <c r="F41" s="56"/>
      <c r="G41" s="56"/>
      <c r="H41" s="56"/>
      <c r="I41" s="56"/>
    </row>
    <row r="42" spans="1:9" x14ac:dyDescent="0.2">
      <c r="A42" s="69" t="s">
        <v>8</v>
      </c>
      <c r="B42" s="65"/>
      <c r="C42" s="56"/>
      <c r="D42" s="56"/>
      <c r="E42" s="56"/>
      <c r="F42" s="56"/>
      <c r="G42" s="56"/>
      <c r="H42" s="56"/>
      <c r="I42" s="56"/>
    </row>
    <row r="43" spans="1:9" x14ac:dyDescent="0.2">
      <c r="A43" s="70" t="s">
        <v>9</v>
      </c>
      <c r="B43" s="71"/>
      <c r="C43" s="56"/>
      <c r="D43" s="56"/>
      <c r="E43" s="56"/>
      <c r="F43" s="56"/>
      <c r="G43" s="56"/>
      <c r="H43" s="56"/>
      <c r="I43" s="56"/>
    </row>
    <row r="45" spans="1:9" x14ac:dyDescent="0.2">
      <c r="A45" s="72"/>
    </row>
    <row r="46" spans="1:9" ht="15" customHeight="1" x14ac:dyDescent="0.2">
      <c r="A46" s="394"/>
      <c r="B46" s="394"/>
      <c r="C46" s="394"/>
      <c r="D46" s="394"/>
      <c r="E46" s="394"/>
      <c r="F46" s="394"/>
      <c r="G46" s="394"/>
      <c r="H46" s="394"/>
      <c r="I46" s="394"/>
    </row>
  </sheetData>
  <mergeCells count="6">
    <mergeCell ref="A46:I46"/>
    <mergeCell ref="A9:I9"/>
    <mergeCell ref="A11:I11"/>
    <mergeCell ref="A12:I12"/>
    <mergeCell ref="A16:I16"/>
    <mergeCell ref="A36:I36"/>
  </mergeCells>
  <printOptions horizontalCentered="1"/>
  <pageMargins left="0.75" right="0.75" top="0.6" bottom="0.55000000000000004" header="0.28000000000000003" footer="0.16"/>
  <pageSetup scale="83" orientation="landscape" r:id="rId1"/>
  <headerFooter alignWithMargins="0">
    <oddHeader>&amp;C&amp;"Arial,Bold"Report on Non-General Fund Information
&amp;"Arial,Regular"for Submittal to the 2025 Legislature</oddHeader>
    <oddFooter>&amp;LForm 37-47 &amp;R&amp;D  &amp;T</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2347F7-F31F-4079-B8E8-55774B3D9F51}">
  <sheetPr>
    <pageSetUpPr fitToPage="1"/>
  </sheetPr>
  <dimension ref="A1:K47"/>
  <sheetViews>
    <sheetView zoomScaleNormal="100" zoomScaleSheetLayoutView="100" workbookViewId="0">
      <selection activeCell="J17" sqref="J17"/>
    </sheetView>
  </sheetViews>
  <sheetFormatPr defaultColWidth="10.28515625" defaultRowHeight="12.75" x14ac:dyDescent="0.2"/>
  <cols>
    <col min="1" max="2" width="14.7109375" style="48" customWidth="1"/>
    <col min="3" max="8" width="14" style="48" customWidth="1"/>
    <col min="9" max="9" width="13.140625" style="48" customWidth="1"/>
    <col min="10" max="12" width="10.28515625" style="48"/>
    <col min="13" max="13" width="9.28515625" style="48" bestFit="1" customWidth="1"/>
    <col min="14" max="16384" width="10.28515625" style="48"/>
  </cols>
  <sheetData>
    <row r="1" spans="1:11" x14ac:dyDescent="0.2">
      <c r="A1" s="73"/>
      <c r="B1" s="73"/>
      <c r="C1" s="73"/>
      <c r="D1" s="73"/>
      <c r="E1" s="73"/>
      <c r="F1" s="73"/>
      <c r="G1" s="73"/>
      <c r="H1" s="73"/>
      <c r="I1" s="73"/>
    </row>
    <row r="2" spans="1:11" x14ac:dyDescent="0.2">
      <c r="A2" s="73" t="s">
        <v>13</v>
      </c>
      <c r="B2" s="74" t="s">
        <v>30</v>
      </c>
      <c r="C2" s="74"/>
      <c r="D2" s="74"/>
      <c r="E2" s="73"/>
      <c r="F2" s="73"/>
      <c r="G2" s="75" t="s">
        <v>14</v>
      </c>
      <c r="H2" s="76" t="s">
        <v>35</v>
      </c>
      <c r="I2" s="74"/>
    </row>
    <row r="3" spans="1:11" x14ac:dyDescent="0.2">
      <c r="A3" s="73" t="s">
        <v>20</v>
      </c>
      <c r="B3" s="74" t="s">
        <v>46</v>
      </c>
      <c r="C3" s="74"/>
      <c r="D3" s="74"/>
      <c r="E3" s="73"/>
      <c r="F3" s="73"/>
      <c r="G3" s="75" t="s">
        <v>15</v>
      </c>
      <c r="H3" s="77" t="s">
        <v>37</v>
      </c>
      <c r="I3" s="78"/>
    </row>
    <row r="4" spans="1:11" x14ac:dyDescent="0.2">
      <c r="A4" s="73" t="s">
        <v>16</v>
      </c>
      <c r="B4" s="74" t="s">
        <v>47</v>
      </c>
      <c r="C4" s="74"/>
      <c r="D4" s="74"/>
      <c r="E4" s="73"/>
      <c r="F4" s="73"/>
      <c r="G4" s="75" t="s">
        <v>18</v>
      </c>
      <c r="H4" s="74" t="s">
        <v>31</v>
      </c>
      <c r="I4" s="74"/>
    </row>
    <row r="5" spans="1:11" x14ac:dyDescent="0.2">
      <c r="A5" s="273" t="s">
        <v>17</v>
      </c>
      <c r="B5" s="263" t="s">
        <v>104</v>
      </c>
      <c r="C5" s="264"/>
      <c r="D5" s="264"/>
      <c r="E5" s="273"/>
      <c r="F5" s="273"/>
      <c r="G5" s="299" t="s">
        <v>19</v>
      </c>
      <c r="H5" s="264" t="s">
        <v>48</v>
      </c>
      <c r="I5" s="264"/>
    </row>
    <row r="6" spans="1:11" x14ac:dyDescent="0.2">
      <c r="A6" s="273"/>
      <c r="B6" s="264" t="s">
        <v>105</v>
      </c>
      <c r="C6" s="264"/>
      <c r="D6" s="264"/>
      <c r="E6" s="273"/>
      <c r="F6" s="273"/>
      <c r="G6" s="273"/>
      <c r="H6" s="273"/>
      <c r="I6" s="273"/>
    </row>
    <row r="7" spans="1:11" x14ac:dyDescent="0.2">
      <c r="A7" s="273"/>
      <c r="B7" s="264" t="s">
        <v>106</v>
      </c>
      <c r="C7" s="264"/>
      <c r="D7" s="264"/>
      <c r="E7" s="273"/>
      <c r="F7" s="273"/>
      <c r="G7" s="273"/>
      <c r="H7" s="273"/>
      <c r="I7" s="273"/>
    </row>
    <row r="8" spans="1:11" s="132" customFormat="1" x14ac:dyDescent="0.2">
      <c r="A8" s="273"/>
      <c r="B8" s="273"/>
      <c r="C8" s="273"/>
      <c r="D8" s="273"/>
      <c r="E8" s="273"/>
      <c r="F8" s="273"/>
      <c r="G8" s="273"/>
      <c r="H8" s="273"/>
      <c r="I8" s="273"/>
    </row>
    <row r="9" spans="1:11" s="79" customFormat="1" x14ac:dyDescent="0.2">
      <c r="A9" s="379" t="s">
        <v>49</v>
      </c>
      <c r="B9" s="379"/>
      <c r="C9" s="379"/>
      <c r="D9" s="379"/>
      <c r="E9" s="379"/>
      <c r="F9" s="379"/>
      <c r="G9" s="379"/>
      <c r="H9" s="379"/>
      <c r="I9" s="379"/>
    </row>
    <row r="10" spans="1:11" s="79" customFormat="1" x14ac:dyDescent="0.2">
      <c r="A10" s="311"/>
      <c r="B10" s="311"/>
      <c r="C10" s="311"/>
      <c r="D10" s="311"/>
      <c r="E10" s="311"/>
      <c r="F10" s="311"/>
      <c r="G10" s="311"/>
      <c r="H10" s="311"/>
      <c r="I10" s="311"/>
      <c r="K10" s="1"/>
    </row>
    <row r="11" spans="1:11" s="79" customFormat="1" x14ac:dyDescent="0.2">
      <c r="A11" s="312" t="s">
        <v>41</v>
      </c>
      <c r="B11" s="311"/>
      <c r="C11" s="311"/>
      <c r="D11" s="311"/>
      <c r="E11" s="311"/>
      <c r="F11" s="311"/>
      <c r="G11" s="311"/>
      <c r="H11" s="311"/>
      <c r="I11" s="311"/>
    </row>
    <row r="12" spans="1:11" s="79" customFormat="1" x14ac:dyDescent="0.2">
      <c r="A12" s="311"/>
      <c r="B12" s="311"/>
      <c r="C12" s="311"/>
      <c r="D12" s="311"/>
      <c r="E12" s="311"/>
      <c r="F12" s="311"/>
      <c r="G12" s="311"/>
      <c r="H12" s="311"/>
      <c r="I12" s="311"/>
    </row>
    <row r="13" spans="1:11" s="79" customFormat="1" ht="12.75" customHeight="1" x14ac:dyDescent="0.2">
      <c r="A13" s="379" t="s">
        <v>113</v>
      </c>
      <c r="B13" s="379"/>
      <c r="C13" s="379"/>
      <c r="D13" s="379"/>
      <c r="E13" s="379"/>
      <c r="F13" s="379"/>
      <c r="G13" s="379"/>
      <c r="H13" s="379"/>
      <c r="I13" s="379"/>
    </row>
    <row r="14" spans="1:11" s="79" customFormat="1" x14ac:dyDescent="0.2">
      <c r="A14" s="379"/>
      <c r="B14" s="379"/>
      <c r="C14" s="379"/>
      <c r="D14" s="379"/>
      <c r="E14" s="379"/>
      <c r="F14" s="379"/>
      <c r="G14" s="379"/>
      <c r="H14" s="379"/>
      <c r="I14" s="379"/>
    </row>
    <row r="15" spans="1:11" s="79" customFormat="1" x14ac:dyDescent="0.2">
      <c r="A15" s="311"/>
      <c r="B15" s="311"/>
      <c r="C15" s="311"/>
      <c r="D15" s="311"/>
      <c r="E15" s="311"/>
      <c r="F15" s="311"/>
      <c r="G15" s="311"/>
      <c r="H15" s="311"/>
      <c r="I15" s="311"/>
    </row>
    <row r="16" spans="1:11" s="79" customFormat="1" x14ac:dyDescent="0.2">
      <c r="A16" s="378" t="s">
        <v>50</v>
      </c>
      <c r="B16" s="379"/>
      <c r="C16" s="379"/>
      <c r="D16" s="379"/>
      <c r="E16" s="379"/>
      <c r="F16" s="379"/>
      <c r="G16" s="379"/>
      <c r="H16" s="379"/>
      <c r="I16" s="379"/>
    </row>
    <row r="17" spans="1:9" s="79" customFormat="1" x14ac:dyDescent="0.2">
      <c r="A17" s="281"/>
      <c r="B17" s="282"/>
      <c r="C17" s="282"/>
      <c r="D17" s="282"/>
      <c r="E17" s="282"/>
      <c r="F17" s="282"/>
      <c r="G17" s="282"/>
      <c r="H17" s="282"/>
      <c r="I17" s="282"/>
    </row>
    <row r="18" spans="1:9" s="79" customFormat="1" x14ac:dyDescent="0.2">
      <c r="A18" s="274" t="s">
        <v>332</v>
      </c>
      <c r="B18" s="269"/>
      <c r="C18" s="269"/>
      <c r="D18" s="269" t="s">
        <v>334</v>
      </c>
      <c r="E18" s="269"/>
      <c r="F18" s="269"/>
      <c r="G18" s="269"/>
      <c r="H18" s="269"/>
      <c r="I18" s="269"/>
    </row>
    <row r="19" spans="1:9" x14ac:dyDescent="0.2">
      <c r="A19" s="274" t="s">
        <v>333</v>
      </c>
      <c r="B19" s="273"/>
      <c r="C19" s="273"/>
      <c r="D19" s="273"/>
      <c r="E19" s="273"/>
      <c r="F19" s="273"/>
      <c r="G19" s="273"/>
      <c r="H19" s="273"/>
      <c r="I19" s="273"/>
    </row>
    <row r="20" spans="1:9" s="142" customFormat="1" x14ac:dyDescent="0.2">
      <c r="A20" s="274"/>
      <c r="B20" s="273"/>
      <c r="C20" s="273"/>
      <c r="D20" s="273"/>
      <c r="E20" s="273"/>
      <c r="F20" s="273"/>
      <c r="G20" s="273"/>
      <c r="H20" s="273"/>
      <c r="I20" s="273"/>
    </row>
    <row r="21" spans="1:9" x14ac:dyDescent="0.2">
      <c r="A21" s="401" t="s">
        <v>12</v>
      </c>
      <c r="B21" s="402"/>
      <c r="C21" s="402"/>
      <c r="D21" s="402"/>
      <c r="E21" s="402"/>
      <c r="F21" s="402"/>
      <c r="G21" s="402"/>
      <c r="H21" s="402"/>
      <c r="I21" s="403"/>
    </row>
    <row r="22" spans="1:9" s="1" customFormat="1" x14ac:dyDescent="0.2">
      <c r="A22" s="313"/>
      <c r="B22" s="314"/>
      <c r="C22" s="315" t="s">
        <v>26</v>
      </c>
      <c r="D22" s="315" t="s">
        <v>27</v>
      </c>
      <c r="E22" s="315" t="s">
        <v>28</v>
      </c>
      <c r="F22" s="315" t="s">
        <v>29</v>
      </c>
      <c r="G22" s="315" t="s">
        <v>100</v>
      </c>
      <c r="H22" s="315" t="s">
        <v>101</v>
      </c>
      <c r="I22" s="315" t="s">
        <v>102</v>
      </c>
    </row>
    <row r="23" spans="1:9" x14ac:dyDescent="0.2">
      <c r="A23" s="316"/>
      <c r="B23" s="317"/>
      <c r="C23" s="318" t="s">
        <v>10</v>
      </c>
      <c r="D23" s="319" t="s">
        <v>10</v>
      </c>
      <c r="E23" s="319" t="s">
        <v>10</v>
      </c>
      <c r="F23" s="319" t="s">
        <v>10</v>
      </c>
      <c r="G23" s="319" t="s">
        <v>10</v>
      </c>
      <c r="H23" s="319" t="s">
        <v>11</v>
      </c>
      <c r="I23" s="319" t="s">
        <v>11</v>
      </c>
    </row>
    <row r="24" spans="1:9" x14ac:dyDescent="0.2">
      <c r="A24" s="316" t="s">
        <v>0</v>
      </c>
      <c r="B24" s="317"/>
      <c r="C24" s="283">
        <v>328650</v>
      </c>
      <c r="D24" s="283">
        <v>345083</v>
      </c>
      <c r="E24" s="283">
        <v>328868</v>
      </c>
      <c r="F24" s="283">
        <v>345311</v>
      </c>
      <c r="G24" s="283">
        <v>348000</v>
      </c>
      <c r="H24" s="283">
        <v>334950</v>
      </c>
      <c r="I24" s="283">
        <v>334950</v>
      </c>
    </row>
    <row r="25" spans="1:9" x14ac:dyDescent="0.2">
      <c r="A25" s="82" t="s">
        <v>1</v>
      </c>
      <c r="B25" s="83"/>
      <c r="C25" s="86">
        <v>1643.2500000000582</v>
      </c>
      <c r="D25" s="85">
        <f t="shared" ref="D25" si="0">C35</f>
        <v>2959.3200000000652</v>
      </c>
      <c r="E25" s="85">
        <f t="shared" ref="E25" si="1">D35</f>
        <v>4256.9400000000605</v>
      </c>
      <c r="F25" s="85">
        <f t="shared" ref="F25" si="2">E35</f>
        <v>13579.070000000007</v>
      </c>
      <c r="G25" s="85">
        <f t="shared" ref="G25" si="3">F35</f>
        <v>3510.2000000000116</v>
      </c>
      <c r="H25" s="85">
        <f t="shared" ref="H25" si="4">G35</f>
        <v>146.82000000000698</v>
      </c>
      <c r="I25" s="85">
        <f t="shared" ref="I25" si="5">H35</f>
        <v>146.82000000000698</v>
      </c>
    </row>
    <row r="26" spans="1:9" x14ac:dyDescent="0.2">
      <c r="A26" s="82" t="s">
        <v>2</v>
      </c>
      <c r="B26" s="83"/>
      <c r="C26" s="87">
        <v>249187.44</v>
      </c>
      <c r="D26" s="56">
        <v>301131.15999999997</v>
      </c>
      <c r="E26" s="56">
        <v>348819.66</v>
      </c>
      <c r="F26" s="56">
        <v>315266.7</v>
      </c>
      <c r="G26" s="56">
        <v>290218.7</v>
      </c>
      <c r="H26" s="56">
        <v>290218.7</v>
      </c>
      <c r="I26" s="56">
        <v>315266.7</v>
      </c>
    </row>
    <row r="27" spans="1:9" x14ac:dyDescent="0.2">
      <c r="A27" s="82" t="s">
        <v>3</v>
      </c>
      <c r="B27" s="83"/>
      <c r="C27" s="87">
        <v>247871.37</v>
      </c>
      <c r="D27" s="56">
        <v>299833.53999999998</v>
      </c>
      <c r="E27" s="56">
        <v>339497.53</v>
      </c>
      <c r="F27" s="56">
        <v>325335.57</v>
      </c>
      <c r="G27" s="56">
        <v>293582.08000000002</v>
      </c>
      <c r="H27" s="56">
        <v>290218.7</v>
      </c>
      <c r="I27" s="56">
        <v>315266.7</v>
      </c>
    </row>
    <row r="28" spans="1:9" x14ac:dyDescent="0.2">
      <c r="A28" s="82"/>
      <c r="B28" s="83"/>
      <c r="C28" s="85"/>
      <c r="D28" s="85"/>
      <c r="E28" s="85"/>
      <c r="F28" s="85"/>
      <c r="G28" s="85"/>
      <c r="H28" s="85"/>
      <c r="I28" s="85"/>
    </row>
    <row r="29" spans="1:9" x14ac:dyDescent="0.2">
      <c r="A29" s="82" t="s">
        <v>4</v>
      </c>
      <c r="B29" s="78"/>
      <c r="C29" s="88"/>
      <c r="D29" s="88"/>
      <c r="E29" s="88"/>
      <c r="F29" s="89"/>
      <c r="G29" s="89"/>
      <c r="H29" s="89"/>
      <c r="I29" s="89"/>
    </row>
    <row r="30" spans="1:9" x14ac:dyDescent="0.2">
      <c r="A30" s="337" t="s">
        <v>25</v>
      </c>
      <c r="B30" s="74"/>
      <c r="C30" s="90"/>
      <c r="D30" s="90"/>
      <c r="E30" s="90"/>
      <c r="F30" s="91"/>
      <c r="G30" s="91"/>
      <c r="H30" s="91"/>
      <c r="I30" s="91"/>
    </row>
    <row r="31" spans="1:9" x14ac:dyDescent="0.2">
      <c r="A31" s="92"/>
      <c r="B31" s="93"/>
      <c r="C31" s="85"/>
      <c r="D31" s="85"/>
      <c r="E31" s="85"/>
      <c r="F31" s="85"/>
      <c r="G31" s="85"/>
      <c r="H31" s="85"/>
      <c r="I31" s="85"/>
    </row>
    <row r="32" spans="1:9" x14ac:dyDescent="0.2">
      <c r="A32" s="92"/>
      <c r="B32" s="93"/>
      <c r="C32" s="85"/>
      <c r="D32" s="85"/>
      <c r="E32" s="85"/>
      <c r="F32" s="85"/>
      <c r="G32" s="85"/>
      <c r="H32" s="85"/>
      <c r="I32" s="85"/>
    </row>
    <row r="33" spans="1:9" x14ac:dyDescent="0.2">
      <c r="A33" s="82" t="s">
        <v>5</v>
      </c>
      <c r="B33" s="83"/>
      <c r="C33" s="85"/>
      <c r="D33" s="85"/>
      <c r="E33" s="85"/>
      <c r="F33" s="85"/>
      <c r="G33" s="85"/>
      <c r="H33" s="85"/>
      <c r="I33" s="85"/>
    </row>
    <row r="34" spans="1:9" x14ac:dyDescent="0.2">
      <c r="A34" s="82"/>
      <c r="B34" s="83"/>
      <c r="C34" s="85"/>
      <c r="D34" s="85"/>
      <c r="E34" s="85"/>
      <c r="F34" s="85"/>
      <c r="G34" s="85"/>
      <c r="H34" s="85"/>
      <c r="I34" s="85"/>
    </row>
    <row r="35" spans="1:9" x14ac:dyDescent="0.2">
      <c r="A35" s="82" t="s">
        <v>7</v>
      </c>
      <c r="B35" s="83"/>
      <c r="C35" s="94">
        <v>2959.3200000000652</v>
      </c>
      <c r="D35" s="59">
        <f>+D25+D26-D27+D33</f>
        <v>4256.9400000000605</v>
      </c>
      <c r="E35" s="59">
        <f>+E25+E26-E27+E33</f>
        <v>13579.070000000007</v>
      </c>
      <c r="F35" s="59">
        <f t="shared" ref="F35:I35" si="6">+F25+F26-F27+F33</f>
        <v>3510.2000000000116</v>
      </c>
      <c r="G35" s="59">
        <f t="shared" si="6"/>
        <v>146.82000000000698</v>
      </c>
      <c r="H35" s="59">
        <f t="shared" si="6"/>
        <v>146.82000000000698</v>
      </c>
      <c r="I35" s="59">
        <f t="shared" si="6"/>
        <v>146.82000000000698</v>
      </c>
    </row>
    <row r="36" spans="1:9" x14ac:dyDescent="0.2">
      <c r="A36" s="92"/>
      <c r="B36" s="93"/>
      <c r="C36" s="86"/>
      <c r="D36" s="85"/>
      <c r="E36" s="85"/>
      <c r="F36" s="85"/>
      <c r="G36" s="85"/>
      <c r="H36" s="85"/>
      <c r="I36" s="85"/>
    </row>
    <row r="37" spans="1:9" x14ac:dyDescent="0.2">
      <c r="A37" s="82" t="s">
        <v>21</v>
      </c>
      <c r="B37" s="83"/>
      <c r="C37" s="86">
        <v>123956.82</v>
      </c>
      <c r="D37" s="85">
        <v>50954.79</v>
      </c>
      <c r="E37" s="85">
        <v>244621.75</v>
      </c>
      <c r="F37" s="85">
        <v>230141.29</v>
      </c>
      <c r="G37" s="85">
        <v>215920.13</v>
      </c>
      <c r="H37" s="85">
        <v>215920.13</v>
      </c>
      <c r="I37" s="85">
        <v>215920.13</v>
      </c>
    </row>
    <row r="38" spans="1:9" x14ac:dyDescent="0.2">
      <c r="A38" s="92"/>
      <c r="B38" s="93"/>
      <c r="C38" s="86"/>
      <c r="D38" s="85"/>
      <c r="E38" s="85"/>
      <c r="F38" s="85"/>
      <c r="G38" s="85"/>
      <c r="H38" s="85"/>
      <c r="I38" s="85"/>
    </row>
    <row r="39" spans="1:9" x14ac:dyDescent="0.2">
      <c r="A39" s="82" t="s">
        <v>22</v>
      </c>
      <c r="B39" s="96"/>
      <c r="C39" s="97" t="s">
        <v>44</v>
      </c>
      <c r="D39" s="38" t="s">
        <v>44</v>
      </c>
      <c r="E39" s="38" t="s">
        <v>44</v>
      </c>
      <c r="F39" s="38" t="s">
        <v>44</v>
      </c>
      <c r="G39" s="38" t="s">
        <v>44</v>
      </c>
      <c r="H39" s="38" t="s">
        <v>44</v>
      </c>
      <c r="I39" s="38" t="s">
        <v>44</v>
      </c>
    </row>
    <row r="40" spans="1:9" x14ac:dyDescent="0.2">
      <c r="A40" s="360"/>
      <c r="B40" s="360"/>
      <c r="C40" s="360"/>
      <c r="D40" s="360"/>
      <c r="E40" s="360"/>
      <c r="F40" s="360"/>
      <c r="G40" s="360"/>
      <c r="H40" s="360"/>
      <c r="I40" s="360"/>
    </row>
    <row r="41" spans="1:9" x14ac:dyDescent="0.2">
      <c r="A41" s="98" t="s">
        <v>23</v>
      </c>
      <c r="B41" s="74"/>
      <c r="C41" s="68"/>
      <c r="D41" s="68"/>
      <c r="E41" s="99"/>
      <c r="F41" s="99"/>
      <c r="G41" s="99"/>
      <c r="H41" s="99"/>
      <c r="I41" s="99"/>
    </row>
    <row r="42" spans="1:9" x14ac:dyDescent="0.2">
      <c r="A42" s="100" t="s">
        <v>45</v>
      </c>
      <c r="B42" s="93"/>
      <c r="C42" s="64"/>
      <c r="D42" s="64"/>
      <c r="E42" s="95"/>
      <c r="F42" s="95"/>
      <c r="G42" s="95"/>
      <c r="H42" s="95"/>
      <c r="I42" s="95"/>
    </row>
    <row r="43" spans="1:9" x14ac:dyDescent="0.2">
      <c r="A43" s="82"/>
      <c r="B43" s="83"/>
      <c r="C43" s="85"/>
      <c r="D43" s="85"/>
      <c r="E43" s="85"/>
      <c r="F43" s="85"/>
      <c r="G43" s="85"/>
      <c r="H43" s="85"/>
      <c r="I43" s="85"/>
    </row>
    <row r="44" spans="1:9" x14ac:dyDescent="0.2">
      <c r="A44" s="82" t="s">
        <v>6</v>
      </c>
      <c r="B44" s="83"/>
      <c r="C44" s="56"/>
      <c r="D44" s="56"/>
      <c r="E44" s="85"/>
      <c r="F44" s="85"/>
      <c r="G44" s="85"/>
      <c r="H44" s="85"/>
      <c r="I44" s="85"/>
    </row>
    <row r="45" spans="1:9" x14ac:dyDescent="0.2">
      <c r="A45" s="82"/>
      <c r="B45" s="83"/>
      <c r="C45" s="56"/>
      <c r="D45" s="56"/>
      <c r="E45" s="85"/>
      <c r="F45" s="85"/>
      <c r="G45" s="85"/>
      <c r="H45" s="85"/>
      <c r="I45" s="85"/>
    </row>
    <row r="46" spans="1:9" x14ac:dyDescent="0.2">
      <c r="A46" s="100" t="s">
        <v>8</v>
      </c>
      <c r="B46" s="96"/>
      <c r="C46" s="56"/>
      <c r="D46" s="56"/>
      <c r="E46" s="85"/>
      <c r="F46" s="85"/>
      <c r="G46" s="85"/>
      <c r="H46" s="85"/>
      <c r="I46" s="85"/>
    </row>
    <row r="47" spans="1:9" x14ac:dyDescent="0.2">
      <c r="A47" s="101" t="s">
        <v>9</v>
      </c>
      <c r="B47" s="102"/>
      <c r="C47" s="56"/>
      <c r="D47" s="56"/>
      <c r="E47" s="85"/>
      <c r="F47" s="85"/>
      <c r="G47" s="85"/>
      <c r="H47" s="85"/>
      <c r="I47" s="85"/>
    </row>
  </sheetData>
  <sheetProtection selectLockedCells="1"/>
  <mergeCells count="5">
    <mergeCell ref="A40:I40"/>
    <mergeCell ref="A9:I9"/>
    <mergeCell ref="A13:I14"/>
    <mergeCell ref="A16:I16"/>
    <mergeCell ref="A21:I21"/>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2025 Legislature</oddHeader>
    <oddFooter>&amp;LForm 37-47 &amp;R&amp;D  &amp;T</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393C12-057A-4757-A8B3-CE13DE948FB9}">
  <sheetPr>
    <pageSetUpPr fitToPage="1"/>
  </sheetPr>
  <dimension ref="A2:I48"/>
  <sheetViews>
    <sheetView zoomScaleNormal="100" zoomScaleSheetLayoutView="100" workbookViewId="0">
      <selection activeCell="P21" sqref="P21"/>
    </sheetView>
  </sheetViews>
  <sheetFormatPr defaultColWidth="10.28515625" defaultRowHeight="12.75" x14ac:dyDescent="0.2"/>
  <cols>
    <col min="1" max="2" width="14.7109375" style="48" customWidth="1"/>
    <col min="3" max="8" width="14" style="48" customWidth="1"/>
    <col min="9" max="9" width="13.140625" style="48" customWidth="1"/>
    <col min="10" max="12" width="10.28515625" style="48"/>
    <col min="13" max="13" width="9.28515625" style="48" bestFit="1" customWidth="1"/>
    <col min="14" max="16384" width="10.28515625" style="48"/>
  </cols>
  <sheetData>
    <row r="2" spans="1:9" x14ac:dyDescent="0.2">
      <c r="A2" s="48" t="s">
        <v>13</v>
      </c>
      <c r="B2" s="44" t="s">
        <v>30</v>
      </c>
      <c r="C2" s="44"/>
      <c r="D2" s="44"/>
      <c r="G2" s="49" t="s">
        <v>14</v>
      </c>
      <c r="H2" s="50" t="s">
        <v>35</v>
      </c>
      <c r="I2" s="44"/>
    </row>
    <row r="3" spans="1:9" x14ac:dyDescent="0.2">
      <c r="A3" s="48" t="s">
        <v>20</v>
      </c>
      <c r="B3" s="44" t="s">
        <v>51</v>
      </c>
      <c r="C3" s="44"/>
      <c r="D3" s="44"/>
      <c r="G3" s="49" t="s">
        <v>15</v>
      </c>
      <c r="H3" s="51" t="s">
        <v>37</v>
      </c>
      <c r="I3" s="45"/>
    </row>
    <row r="4" spans="1:9" x14ac:dyDescent="0.2">
      <c r="A4" s="48" t="s">
        <v>16</v>
      </c>
      <c r="B4" s="44" t="s">
        <v>52</v>
      </c>
      <c r="C4" s="44"/>
      <c r="D4" s="44"/>
      <c r="G4" s="49" t="s">
        <v>18</v>
      </c>
      <c r="H4" s="44" t="s">
        <v>31</v>
      </c>
      <c r="I4" s="44"/>
    </row>
    <row r="5" spans="1:9" x14ac:dyDescent="0.2">
      <c r="A5" s="48" t="s">
        <v>17</v>
      </c>
      <c r="B5" s="44" t="s">
        <v>53</v>
      </c>
      <c r="C5" s="45"/>
      <c r="D5" s="45"/>
      <c r="G5" s="49" t="s">
        <v>19</v>
      </c>
      <c r="H5" s="45" t="s">
        <v>54</v>
      </c>
      <c r="I5" s="45"/>
    </row>
    <row r="7" spans="1:9" s="79" customFormat="1" ht="27.75" customHeight="1" x14ac:dyDescent="0.2">
      <c r="A7" s="381" t="s">
        <v>385</v>
      </c>
      <c r="B7" s="381"/>
      <c r="C7" s="381"/>
      <c r="D7" s="381"/>
      <c r="E7" s="381"/>
      <c r="F7" s="381"/>
      <c r="G7" s="381"/>
      <c r="H7" s="381"/>
      <c r="I7" s="381"/>
    </row>
    <row r="8" spans="1:9" s="79" customFormat="1" ht="12.75" customHeight="1" x14ac:dyDescent="0.2">
      <c r="A8" s="103"/>
      <c r="B8" s="103"/>
      <c r="C8" s="103"/>
      <c r="D8" s="103"/>
      <c r="E8" s="103"/>
      <c r="F8" s="103"/>
      <c r="G8" s="103"/>
      <c r="H8" s="103"/>
      <c r="I8" s="103"/>
    </row>
    <row r="9" spans="1:9" s="79" customFormat="1" x14ac:dyDescent="0.2">
      <c r="A9" s="52" t="s">
        <v>41</v>
      </c>
    </row>
    <row r="10" spans="1:9" s="79" customFormat="1" x14ac:dyDescent="0.2">
      <c r="A10" s="52"/>
    </row>
    <row r="11" spans="1:9" s="79" customFormat="1" ht="12.75" customHeight="1" x14ac:dyDescent="0.2">
      <c r="A11" s="381" t="s">
        <v>55</v>
      </c>
      <c r="B11" s="381"/>
      <c r="C11" s="381"/>
      <c r="D11" s="381"/>
      <c r="E11" s="381"/>
      <c r="F11" s="381"/>
      <c r="G11" s="381"/>
      <c r="H11" s="381"/>
      <c r="I11" s="381"/>
    </row>
    <row r="12" spans="1:9" s="79" customFormat="1" ht="12.75" customHeight="1" x14ac:dyDescent="0.2">
      <c r="A12" s="103"/>
      <c r="B12" s="103"/>
      <c r="C12" s="103"/>
      <c r="D12" s="103"/>
      <c r="E12" s="103"/>
      <c r="F12" s="103"/>
      <c r="G12" s="103"/>
      <c r="H12" s="103"/>
      <c r="I12" s="103"/>
    </row>
    <row r="13" spans="1:9" s="79" customFormat="1" ht="12.75" customHeight="1" x14ac:dyDescent="0.2">
      <c r="A13" s="369" t="s">
        <v>56</v>
      </c>
      <c r="B13" s="370"/>
      <c r="C13" s="370"/>
      <c r="D13" s="370"/>
      <c r="E13" s="370"/>
      <c r="F13" s="370"/>
      <c r="G13" s="370"/>
      <c r="H13" s="370"/>
      <c r="I13" s="370"/>
    </row>
    <row r="14" spans="1:9" s="79" customFormat="1" ht="12.75" customHeight="1" x14ac:dyDescent="0.2">
      <c r="A14" s="150"/>
      <c r="B14" s="146"/>
      <c r="C14" s="146"/>
      <c r="D14" s="146"/>
      <c r="E14" s="146"/>
      <c r="F14" s="146"/>
      <c r="G14" s="146"/>
      <c r="H14" s="146"/>
      <c r="I14" s="146"/>
    </row>
    <row r="15" spans="1:9" s="79" customFormat="1" ht="12.75" customHeight="1" x14ac:dyDescent="0.2">
      <c r="A15" s="265" t="s">
        <v>332</v>
      </c>
      <c r="B15" s="267"/>
      <c r="C15" s="267"/>
      <c r="D15" s="214" t="s">
        <v>334</v>
      </c>
      <c r="E15" s="107"/>
      <c r="F15" s="107"/>
      <c r="G15" s="107"/>
      <c r="H15" s="107"/>
      <c r="I15" s="107"/>
    </row>
    <row r="16" spans="1:9" x14ac:dyDescent="0.2">
      <c r="A16" s="266" t="s">
        <v>333</v>
      </c>
      <c r="B16" s="73"/>
      <c r="C16" s="73"/>
      <c r="D16" s="73"/>
    </row>
    <row r="17" spans="1:9" s="142" customFormat="1" x14ac:dyDescent="0.2">
      <c r="A17" s="266"/>
      <c r="B17" s="73"/>
      <c r="C17" s="73"/>
      <c r="D17" s="73"/>
    </row>
    <row r="18" spans="1:9" x14ac:dyDescent="0.2">
      <c r="A18" s="385" t="s">
        <v>12</v>
      </c>
      <c r="B18" s="386"/>
      <c r="C18" s="386"/>
      <c r="D18" s="386"/>
      <c r="E18" s="386"/>
      <c r="F18" s="386"/>
      <c r="G18" s="386"/>
      <c r="H18" s="386"/>
      <c r="I18" s="387"/>
    </row>
    <row r="19" spans="1:9" s="1" customFormat="1" x14ac:dyDescent="0.2">
      <c r="A19" s="6"/>
      <c r="B19" s="7"/>
      <c r="C19" s="8" t="s">
        <v>26</v>
      </c>
      <c r="D19" s="8" t="s">
        <v>27</v>
      </c>
      <c r="E19" s="8" t="s">
        <v>28</v>
      </c>
      <c r="F19" s="8" t="s">
        <v>29</v>
      </c>
      <c r="G19" s="36" t="s">
        <v>100</v>
      </c>
      <c r="H19" s="36" t="s">
        <v>101</v>
      </c>
      <c r="I19" s="36" t="s">
        <v>102</v>
      </c>
    </row>
    <row r="20" spans="1:9" x14ac:dyDescent="0.2">
      <c r="A20" s="53"/>
      <c r="B20" s="54"/>
      <c r="C20" s="55" t="s">
        <v>10</v>
      </c>
      <c r="D20" s="10" t="s">
        <v>10</v>
      </c>
      <c r="E20" s="10" t="s">
        <v>10</v>
      </c>
      <c r="F20" s="10" t="s">
        <v>10</v>
      </c>
      <c r="G20" s="10" t="s">
        <v>10</v>
      </c>
      <c r="H20" s="10" t="s">
        <v>11</v>
      </c>
      <c r="I20" s="10" t="s">
        <v>11</v>
      </c>
    </row>
    <row r="21" spans="1:9" x14ac:dyDescent="0.2">
      <c r="A21" s="53" t="s">
        <v>0</v>
      </c>
      <c r="B21" s="54"/>
      <c r="C21" s="56">
        <v>300000</v>
      </c>
      <c r="D21" s="56">
        <v>300000</v>
      </c>
      <c r="E21" s="56">
        <v>315000</v>
      </c>
      <c r="F21" s="56">
        <v>315000</v>
      </c>
      <c r="G21" s="56">
        <v>315000</v>
      </c>
      <c r="H21" s="56">
        <v>315000</v>
      </c>
      <c r="I21" s="56">
        <v>315000</v>
      </c>
    </row>
    <row r="22" spans="1:9" x14ac:dyDescent="0.2">
      <c r="A22" s="53" t="s">
        <v>1</v>
      </c>
      <c r="B22" s="54"/>
      <c r="C22" s="56">
        <v>830.37000000002445</v>
      </c>
      <c r="D22" s="56">
        <f t="shared" ref="D22" si="0">C32</f>
        <v>0.38000000003376044</v>
      </c>
      <c r="E22" s="56">
        <f t="shared" ref="E22" si="1">D32</f>
        <v>0.38000000003376044</v>
      </c>
      <c r="F22" s="56">
        <f t="shared" ref="F22" si="2">E32</f>
        <v>0.38000000003376044</v>
      </c>
      <c r="G22" s="56">
        <f t="shared" ref="G22" si="3">F32</f>
        <v>0.38000000003376044</v>
      </c>
      <c r="H22" s="56">
        <f t="shared" ref="H22" si="4">G32</f>
        <v>0.38000000000465661</v>
      </c>
      <c r="I22" s="56">
        <f t="shared" ref="I22" si="5">H32</f>
        <v>0.38000000000465661</v>
      </c>
    </row>
    <row r="23" spans="1:9" x14ac:dyDescent="0.2">
      <c r="A23" s="53" t="s">
        <v>2</v>
      </c>
      <c r="B23" s="54"/>
      <c r="C23" s="87">
        <v>231206.06</v>
      </c>
      <c r="D23" s="56">
        <v>60000</v>
      </c>
      <c r="E23" s="56">
        <v>70000</v>
      </c>
      <c r="F23" s="56">
        <v>55000</v>
      </c>
      <c r="G23" s="283">
        <v>340000</v>
      </c>
      <c r="H23" s="283">
        <v>300000</v>
      </c>
      <c r="I23" s="283">
        <v>300000</v>
      </c>
    </row>
    <row r="24" spans="1:9" x14ac:dyDescent="0.2">
      <c r="A24" s="53" t="s">
        <v>3</v>
      </c>
      <c r="B24" s="54"/>
      <c r="C24" s="87">
        <v>232036.05</v>
      </c>
      <c r="D24" s="56">
        <v>60000</v>
      </c>
      <c r="E24" s="56">
        <v>70000</v>
      </c>
      <c r="F24" s="56">
        <v>55000</v>
      </c>
      <c r="G24" s="283">
        <v>340000</v>
      </c>
      <c r="H24" s="283">
        <v>300000</v>
      </c>
      <c r="I24" s="283">
        <v>300000</v>
      </c>
    </row>
    <row r="25" spans="1:9" x14ac:dyDescent="0.2">
      <c r="A25" s="53"/>
      <c r="B25" s="54"/>
      <c r="C25" s="56"/>
      <c r="D25" s="56"/>
      <c r="E25" s="56"/>
      <c r="F25" s="56"/>
      <c r="G25" s="56"/>
      <c r="H25" s="56"/>
      <c r="I25" s="56"/>
    </row>
    <row r="26" spans="1:9" x14ac:dyDescent="0.2">
      <c r="A26" s="53" t="s">
        <v>4</v>
      </c>
      <c r="B26" s="45"/>
      <c r="C26" s="58"/>
      <c r="D26" s="58"/>
      <c r="E26" s="59"/>
      <c r="F26" s="59"/>
      <c r="G26" s="59"/>
      <c r="H26" s="59"/>
      <c r="I26" s="59"/>
    </row>
    <row r="27" spans="1:9" x14ac:dyDescent="0.2">
      <c r="A27" s="337" t="s">
        <v>25</v>
      </c>
      <c r="B27" s="45"/>
      <c r="C27" s="60"/>
      <c r="D27" s="60"/>
      <c r="E27" s="61"/>
      <c r="F27" s="61"/>
      <c r="G27" s="61"/>
      <c r="H27" s="61"/>
      <c r="I27" s="61"/>
    </row>
    <row r="28" spans="1:9" x14ac:dyDescent="0.2">
      <c r="A28" s="62"/>
      <c r="B28" s="63"/>
      <c r="C28" s="56"/>
      <c r="D28" s="56"/>
      <c r="E28" s="56"/>
      <c r="F28" s="56"/>
      <c r="G28" s="56"/>
      <c r="H28" s="56"/>
      <c r="I28" s="56"/>
    </row>
    <row r="29" spans="1:9" x14ac:dyDescent="0.2">
      <c r="A29" s="62"/>
      <c r="B29" s="63"/>
      <c r="C29" s="56"/>
      <c r="D29" s="56"/>
      <c r="E29" s="56"/>
      <c r="F29" s="56"/>
      <c r="G29" s="56"/>
      <c r="H29" s="56"/>
      <c r="I29" s="56"/>
    </row>
    <row r="30" spans="1:9" x14ac:dyDescent="0.2">
      <c r="A30" s="53" t="s">
        <v>5</v>
      </c>
      <c r="B30" s="54"/>
      <c r="C30" s="56"/>
      <c r="D30" s="56"/>
      <c r="E30" s="56"/>
      <c r="F30" s="56"/>
      <c r="G30" s="56"/>
      <c r="H30" s="56"/>
      <c r="I30" s="56"/>
    </row>
    <row r="31" spans="1:9" x14ac:dyDescent="0.2">
      <c r="A31" s="53"/>
      <c r="B31" s="54"/>
      <c r="C31" s="56"/>
      <c r="D31" s="56"/>
      <c r="E31" s="56"/>
      <c r="F31" s="56"/>
      <c r="G31" s="56"/>
      <c r="H31" s="56"/>
      <c r="I31" s="56"/>
    </row>
    <row r="32" spans="1:9" x14ac:dyDescent="0.2">
      <c r="A32" s="53" t="s">
        <v>7</v>
      </c>
      <c r="B32" s="54"/>
      <c r="C32" s="59">
        <v>0.38000000003376044</v>
      </c>
      <c r="D32" s="59">
        <f t="shared" ref="D32:F32" si="6">+D22+D23-D24+D30</f>
        <v>0.38000000003376044</v>
      </c>
      <c r="E32" s="59">
        <f t="shared" si="6"/>
        <v>0.38000000003376044</v>
      </c>
      <c r="F32" s="59">
        <f t="shared" si="6"/>
        <v>0.38000000003376044</v>
      </c>
      <c r="G32" s="59">
        <f t="shared" ref="G32:I32" si="7">+G22+G23-G24+G30</f>
        <v>0.38000000000465661</v>
      </c>
      <c r="H32" s="59">
        <f t="shared" si="7"/>
        <v>0.38000000000465661</v>
      </c>
      <c r="I32" s="59">
        <f t="shared" si="7"/>
        <v>0.38000000000465661</v>
      </c>
    </row>
    <row r="33" spans="1:9" x14ac:dyDescent="0.2">
      <c r="A33" s="62"/>
      <c r="B33" s="63"/>
      <c r="C33" s="56"/>
      <c r="D33" s="56"/>
      <c r="E33" s="56"/>
      <c r="F33" s="56"/>
      <c r="G33" s="56"/>
      <c r="H33" s="56"/>
      <c r="I33" s="56"/>
    </row>
    <row r="34" spans="1:9" x14ac:dyDescent="0.2">
      <c r="A34" s="53" t="s">
        <v>21</v>
      </c>
      <c r="B34" s="54"/>
      <c r="C34" s="86">
        <v>185000</v>
      </c>
      <c r="D34" s="56">
        <v>240000</v>
      </c>
      <c r="E34" s="56">
        <v>370000</v>
      </c>
      <c r="F34" s="56">
        <v>315000</v>
      </c>
      <c r="G34" s="56">
        <v>375000</v>
      </c>
      <c r="H34" s="56">
        <v>315000</v>
      </c>
      <c r="I34" s="56">
        <v>315000</v>
      </c>
    </row>
    <row r="35" spans="1:9" x14ac:dyDescent="0.2">
      <c r="A35" s="62"/>
      <c r="B35" s="63"/>
      <c r="C35" s="56"/>
      <c r="D35" s="56"/>
      <c r="E35" s="56"/>
      <c r="F35" s="56"/>
      <c r="G35" s="56"/>
      <c r="H35" s="56"/>
      <c r="I35" s="56"/>
    </row>
    <row r="36" spans="1:9" x14ac:dyDescent="0.2">
      <c r="A36" s="53" t="s">
        <v>22</v>
      </c>
      <c r="B36" s="65"/>
      <c r="C36" s="38" t="s">
        <v>44</v>
      </c>
      <c r="D36" s="38" t="s">
        <v>44</v>
      </c>
      <c r="E36" s="38" t="s">
        <v>44</v>
      </c>
      <c r="F36" s="38" t="s">
        <v>44</v>
      </c>
      <c r="G36" s="38" t="s">
        <v>44</v>
      </c>
      <c r="H36" s="38" t="s">
        <v>44</v>
      </c>
      <c r="I36" s="38" t="s">
        <v>44</v>
      </c>
    </row>
    <row r="37" spans="1:9" x14ac:dyDescent="0.2">
      <c r="A37" s="400"/>
      <c r="B37" s="400"/>
      <c r="C37" s="400"/>
      <c r="D37" s="400"/>
      <c r="E37" s="400"/>
      <c r="F37" s="400"/>
      <c r="G37" s="400"/>
      <c r="H37" s="400"/>
      <c r="I37" s="400"/>
    </row>
    <row r="38" spans="1:9" x14ac:dyDescent="0.2">
      <c r="A38" s="67" t="s">
        <v>23</v>
      </c>
      <c r="B38" s="44"/>
      <c r="C38" s="68"/>
      <c r="D38" s="68"/>
      <c r="E38" s="68"/>
      <c r="F38" s="68"/>
      <c r="G38" s="68"/>
      <c r="H38" s="68"/>
      <c r="I38" s="68"/>
    </row>
    <row r="39" spans="1:9" x14ac:dyDescent="0.2">
      <c r="A39" s="69" t="s">
        <v>45</v>
      </c>
      <c r="B39" s="63"/>
      <c r="C39" s="64"/>
      <c r="D39" s="64"/>
      <c r="E39" s="64"/>
      <c r="F39" s="64"/>
      <c r="G39" s="64"/>
      <c r="H39" s="64"/>
      <c r="I39" s="64"/>
    </row>
    <row r="40" spans="1:9" x14ac:dyDescent="0.2">
      <c r="A40" s="53"/>
      <c r="B40" s="54"/>
      <c r="C40" s="56"/>
      <c r="D40" s="56"/>
      <c r="E40" s="56"/>
      <c r="F40" s="56"/>
      <c r="G40" s="56"/>
      <c r="H40" s="56"/>
      <c r="I40" s="56"/>
    </row>
    <row r="41" spans="1:9" x14ac:dyDescent="0.2">
      <c r="A41" s="53" t="s">
        <v>6</v>
      </c>
      <c r="B41" s="54"/>
      <c r="C41" s="56"/>
      <c r="D41" s="56"/>
      <c r="E41" s="56"/>
      <c r="F41" s="56"/>
      <c r="G41" s="56"/>
      <c r="H41" s="56"/>
      <c r="I41" s="56"/>
    </row>
    <row r="42" spans="1:9" x14ac:dyDescent="0.2">
      <c r="A42" s="53"/>
      <c r="B42" s="54"/>
      <c r="C42" s="56"/>
      <c r="D42" s="56"/>
      <c r="E42" s="56"/>
      <c r="F42" s="56"/>
      <c r="G42" s="56"/>
      <c r="H42" s="56"/>
      <c r="I42" s="56"/>
    </row>
    <row r="43" spans="1:9" x14ac:dyDescent="0.2">
      <c r="A43" s="69" t="s">
        <v>8</v>
      </c>
      <c r="B43" s="65"/>
      <c r="C43" s="56"/>
      <c r="D43" s="56"/>
      <c r="E43" s="56"/>
      <c r="F43" s="56"/>
      <c r="G43" s="56"/>
      <c r="H43" s="56"/>
      <c r="I43" s="56"/>
    </row>
    <row r="44" spans="1:9" x14ac:dyDescent="0.2">
      <c r="A44" s="70" t="s">
        <v>9</v>
      </c>
      <c r="B44" s="71"/>
      <c r="C44" s="56"/>
      <c r="D44" s="56"/>
      <c r="E44" s="56"/>
      <c r="F44" s="56"/>
      <c r="G44" s="56"/>
      <c r="H44" s="56"/>
      <c r="I44" s="56"/>
    </row>
    <row r="45" spans="1:9" x14ac:dyDescent="0.2">
      <c r="A45" s="72"/>
    </row>
    <row r="46" spans="1:9" x14ac:dyDescent="0.2">
      <c r="A46" s="394"/>
      <c r="B46" s="394"/>
      <c r="C46" s="394"/>
      <c r="D46" s="394"/>
      <c r="E46" s="394"/>
      <c r="F46" s="394"/>
      <c r="G46" s="394"/>
      <c r="H46" s="394"/>
      <c r="I46" s="394"/>
    </row>
    <row r="47" spans="1:9" ht="12.75" customHeight="1" x14ac:dyDescent="0.2">
      <c r="A47" s="370"/>
      <c r="B47" s="370"/>
      <c r="C47" s="370"/>
      <c r="D47" s="370"/>
      <c r="E47" s="370"/>
      <c r="F47" s="370"/>
      <c r="G47" s="370"/>
      <c r="H47" s="370"/>
      <c r="I47" s="370"/>
    </row>
    <row r="48" spans="1:9" x14ac:dyDescent="0.2">
      <c r="A48" s="370"/>
      <c r="B48" s="370"/>
      <c r="C48" s="370"/>
      <c r="D48" s="370"/>
      <c r="E48" s="370"/>
      <c r="F48" s="370"/>
      <c r="G48" s="370"/>
      <c r="H48" s="370"/>
      <c r="I48" s="370"/>
    </row>
  </sheetData>
  <sheetProtection selectLockedCells="1"/>
  <mergeCells count="7">
    <mergeCell ref="A46:I46"/>
    <mergeCell ref="A47:I48"/>
    <mergeCell ref="A7:I7"/>
    <mergeCell ref="A11:I11"/>
    <mergeCell ref="A13:I13"/>
    <mergeCell ref="A18:I18"/>
    <mergeCell ref="A37:I37"/>
  </mergeCells>
  <printOptions horizontalCentered="1"/>
  <pageMargins left="0.75" right="0.75" top="0.6" bottom="0.55000000000000004" header="0.28000000000000003" footer="0.16"/>
  <pageSetup scale="94" orientation="landscape" r:id="rId1"/>
  <headerFooter alignWithMargins="0">
    <oddHeader>&amp;C&amp;"Arial,Bold"Report on Non-General Fund Information
&amp;"Arial,Regular"for Submittal to the 2025 Legislature</oddHeader>
    <oddFooter>&amp;LForm 37-47 &amp;R&amp;D  &amp;T</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F2C431-74AD-437C-97B9-AA2EA691D8B0}">
  <sheetPr>
    <pageSetUpPr fitToPage="1"/>
  </sheetPr>
  <dimension ref="A1:O45"/>
  <sheetViews>
    <sheetView zoomScaleNormal="100" workbookViewId="0">
      <selection activeCell="K8" sqref="K8"/>
    </sheetView>
  </sheetViews>
  <sheetFormatPr defaultColWidth="10.28515625" defaultRowHeight="12.75" x14ac:dyDescent="0.2"/>
  <cols>
    <col min="1" max="2" width="14.7109375" style="48" customWidth="1"/>
    <col min="3" max="8" width="14" style="48" customWidth="1"/>
    <col min="9" max="9" width="13.140625" style="48" customWidth="1"/>
    <col min="10" max="16384" width="10.28515625" style="48"/>
  </cols>
  <sheetData>
    <row r="1" spans="1:9" x14ac:dyDescent="0.2">
      <c r="A1" s="135" t="s">
        <v>103</v>
      </c>
      <c r="B1" s="133"/>
      <c r="C1" s="133"/>
      <c r="D1" s="133"/>
      <c r="E1" s="133"/>
      <c r="F1" s="133"/>
      <c r="G1" s="133"/>
    </row>
    <row r="2" spans="1:9" x14ac:dyDescent="0.2">
      <c r="A2" s="48" t="s">
        <v>13</v>
      </c>
      <c r="B2" s="44" t="s">
        <v>30</v>
      </c>
      <c r="C2" s="44"/>
      <c r="D2" s="44"/>
      <c r="G2" s="49" t="s">
        <v>14</v>
      </c>
      <c r="H2" s="50" t="s">
        <v>35</v>
      </c>
      <c r="I2" s="44"/>
    </row>
    <row r="3" spans="1:9" x14ac:dyDescent="0.2">
      <c r="A3" s="48" t="s">
        <v>20</v>
      </c>
      <c r="B3" s="44" t="s">
        <v>36</v>
      </c>
      <c r="C3" s="44"/>
      <c r="D3" s="44"/>
      <c r="G3" s="49" t="s">
        <v>15</v>
      </c>
      <c r="H3" s="51" t="s">
        <v>37</v>
      </c>
      <c r="I3" s="45"/>
    </row>
    <row r="4" spans="1:9" x14ac:dyDescent="0.2">
      <c r="A4" s="48" t="s">
        <v>16</v>
      </c>
      <c r="B4" s="44" t="s">
        <v>57</v>
      </c>
      <c r="C4" s="44"/>
      <c r="D4" s="44"/>
      <c r="G4" s="49" t="s">
        <v>18</v>
      </c>
      <c r="H4" s="44" t="s">
        <v>31</v>
      </c>
      <c r="I4" s="44"/>
    </row>
    <row r="5" spans="1:9" x14ac:dyDescent="0.2">
      <c r="A5" s="48" t="s">
        <v>17</v>
      </c>
      <c r="B5" s="44" t="s">
        <v>58</v>
      </c>
      <c r="C5" s="45"/>
      <c r="D5" s="45"/>
      <c r="G5" s="49" t="s">
        <v>19</v>
      </c>
      <c r="H5" s="45" t="s">
        <v>61</v>
      </c>
      <c r="I5" s="45"/>
    </row>
    <row r="7" spans="1:9" ht="33" customHeight="1" x14ac:dyDescent="0.2">
      <c r="A7" s="381" t="s">
        <v>62</v>
      </c>
      <c r="B7" s="381"/>
      <c r="C7" s="381"/>
      <c r="D7" s="381"/>
      <c r="E7" s="381"/>
      <c r="F7" s="381"/>
      <c r="G7" s="381"/>
      <c r="H7" s="381"/>
      <c r="I7" s="381"/>
    </row>
    <row r="8" spans="1:9" ht="21.75" customHeight="1" x14ac:dyDescent="0.2">
      <c r="A8" s="52" t="s">
        <v>41</v>
      </c>
    </row>
    <row r="9" spans="1:9" ht="33.950000000000003" customHeight="1" x14ac:dyDescent="0.2">
      <c r="A9" s="370" t="s">
        <v>63</v>
      </c>
      <c r="B9" s="370"/>
      <c r="C9" s="370"/>
      <c r="D9" s="370"/>
      <c r="E9" s="370"/>
      <c r="F9" s="370"/>
      <c r="G9" s="370"/>
      <c r="H9" s="370"/>
      <c r="I9" s="370"/>
    </row>
    <row r="11" spans="1:9" ht="40.5" customHeight="1" x14ac:dyDescent="0.2">
      <c r="A11" s="369" t="s">
        <v>348</v>
      </c>
      <c r="B11" s="370"/>
      <c r="C11" s="370"/>
      <c r="D11" s="370"/>
      <c r="E11" s="370"/>
      <c r="F11" s="370"/>
      <c r="G11" s="370"/>
      <c r="H11" s="370"/>
      <c r="I11" s="370"/>
    </row>
    <row r="12" spans="1:9" s="142" customFormat="1" ht="9" customHeight="1" x14ac:dyDescent="0.2">
      <c r="A12" s="150"/>
      <c r="B12" s="146"/>
      <c r="C12" s="146"/>
      <c r="D12" s="146"/>
      <c r="E12" s="146"/>
      <c r="F12" s="146"/>
      <c r="G12" s="146"/>
      <c r="H12" s="146"/>
      <c r="I12" s="146"/>
    </row>
    <row r="13" spans="1:9" s="142" customFormat="1" ht="18" customHeight="1" x14ac:dyDescent="0.2">
      <c r="A13" s="265" t="s">
        <v>332</v>
      </c>
      <c r="B13" s="267"/>
      <c r="C13" s="267"/>
      <c r="D13" s="214" t="s">
        <v>334</v>
      </c>
      <c r="E13" s="146"/>
      <c r="F13" s="146"/>
      <c r="G13" s="146"/>
      <c r="H13" s="146"/>
      <c r="I13" s="146"/>
    </row>
    <row r="14" spans="1:9" s="142" customFormat="1" ht="16.5" customHeight="1" x14ac:dyDescent="0.2">
      <c r="A14" s="266" t="s">
        <v>333</v>
      </c>
      <c r="B14" s="73"/>
      <c r="C14" s="73"/>
      <c r="D14" s="73"/>
      <c r="E14" s="146"/>
      <c r="F14" s="146"/>
      <c r="G14" s="146"/>
      <c r="H14" s="146"/>
      <c r="I14" s="146"/>
    </row>
    <row r="16" spans="1:9" x14ac:dyDescent="0.2">
      <c r="A16" s="385" t="s">
        <v>12</v>
      </c>
      <c r="B16" s="386"/>
      <c r="C16" s="386"/>
      <c r="D16" s="386"/>
      <c r="E16" s="386"/>
      <c r="F16" s="386"/>
      <c r="G16" s="386"/>
      <c r="H16" s="386"/>
      <c r="I16" s="387"/>
    </row>
    <row r="17" spans="1:15" s="1" customFormat="1" x14ac:dyDescent="0.2">
      <c r="A17" s="6"/>
      <c r="B17" s="7"/>
      <c r="C17" s="8" t="s">
        <v>26</v>
      </c>
      <c r="D17" s="8" t="s">
        <v>27</v>
      </c>
      <c r="E17" s="8" t="s">
        <v>28</v>
      </c>
      <c r="F17" s="8" t="s">
        <v>29</v>
      </c>
      <c r="G17" s="36" t="s">
        <v>100</v>
      </c>
      <c r="H17" s="36" t="s">
        <v>101</v>
      </c>
      <c r="I17" s="36" t="s">
        <v>102</v>
      </c>
    </row>
    <row r="18" spans="1:15" x14ac:dyDescent="0.2">
      <c r="A18" s="53"/>
      <c r="B18" s="54"/>
      <c r="C18" s="55" t="s">
        <v>10</v>
      </c>
      <c r="D18" s="10" t="s">
        <v>10</v>
      </c>
      <c r="E18" s="10" t="s">
        <v>10</v>
      </c>
      <c r="F18" s="10" t="s">
        <v>10</v>
      </c>
      <c r="G18" s="10" t="s">
        <v>10</v>
      </c>
      <c r="H18" s="10" t="s">
        <v>11</v>
      </c>
      <c r="I18" s="10" t="s">
        <v>11</v>
      </c>
    </row>
    <row r="19" spans="1:15" x14ac:dyDescent="0.2">
      <c r="A19" s="53" t="s">
        <v>0</v>
      </c>
      <c r="B19" s="54"/>
      <c r="C19" s="56">
        <v>115500</v>
      </c>
      <c r="D19" s="56">
        <v>0</v>
      </c>
      <c r="E19" s="56">
        <v>0</v>
      </c>
      <c r="F19" s="56">
        <v>0</v>
      </c>
      <c r="G19" s="56">
        <v>0</v>
      </c>
      <c r="H19" s="56">
        <v>0</v>
      </c>
      <c r="I19" s="56">
        <v>0</v>
      </c>
    </row>
    <row r="20" spans="1:15" x14ac:dyDescent="0.2">
      <c r="A20" s="53" t="s">
        <v>1</v>
      </c>
      <c r="B20" s="54"/>
      <c r="C20" s="56">
        <v>0</v>
      </c>
      <c r="D20" s="56">
        <f>C30</f>
        <v>3.8100000000013097</v>
      </c>
      <c r="E20" s="56">
        <f>D30</f>
        <v>3.8100000000013097</v>
      </c>
      <c r="F20" s="56">
        <f>E30</f>
        <v>3.8100000000013097</v>
      </c>
      <c r="G20" s="56">
        <f t="shared" ref="G20:I20" si="0">F30</f>
        <v>3.8100000000013097</v>
      </c>
      <c r="H20" s="56">
        <f t="shared" si="0"/>
        <v>3.8100000000013097</v>
      </c>
      <c r="I20" s="56">
        <f t="shared" si="0"/>
        <v>3.8100000000013097</v>
      </c>
      <c r="O20" s="57"/>
    </row>
    <row r="21" spans="1:15" x14ac:dyDescent="0.2">
      <c r="A21" s="53" t="s">
        <v>2</v>
      </c>
      <c r="B21" s="54"/>
      <c r="C21" s="56">
        <v>26375</v>
      </c>
      <c r="D21" s="56">
        <v>0</v>
      </c>
      <c r="E21" s="56">
        <v>0</v>
      </c>
      <c r="F21" s="56">
        <v>0</v>
      </c>
      <c r="G21" s="56">
        <v>0</v>
      </c>
      <c r="H21" s="56">
        <v>0</v>
      </c>
      <c r="I21" s="56">
        <v>0</v>
      </c>
      <c r="O21" s="57"/>
    </row>
    <row r="22" spans="1:15" x14ac:dyDescent="0.2">
      <c r="A22" s="53" t="s">
        <v>3</v>
      </c>
      <c r="B22" s="54"/>
      <c r="C22" s="56">
        <v>26371.19</v>
      </c>
      <c r="D22" s="56">
        <v>0</v>
      </c>
      <c r="E22" s="56">
        <v>0</v>
      </c>
      <c r="F22" s="56">
        <v>0</v>
      </c>
      <c r="G22" s="56">
        <v>0</v>
      </c>
      <c r="H22" s="56">
        <v>0</v>
      </c>
      <c r="I22" s="56">
        <v>0</v>
      </c>
      <c r="O22" s="57"/>
    </row>
    <row r="23" spans="1:15" x14ac:dyDescent="0.2">
      <c r="A23" s="53"/>
      <c r="B23" s="54"/>
      <c r="C23" s="56"/>
      <c r="D23" s="56"/>
      <c r="E23" s="56"/>
      <c r="F23" s="56"/>
      <c r="G23" s="56"/>
      <c r="H23" s="56"/>
      <c r="I23" s="56"/>
      <c r="O23" s="57"/>
    </row>
    <row r="24" spans="1:15" x14ac:dyDescent="0.2">
      <c r="A24" s="53" t="s">
        <v>4</v>
      </c>
      <c r="B24" s="45"/>
      <c r="C24" s="58"/>
      <c r="D24" s="58"/>
      <c r="E24" s="59"/>
      <c r="F24" s="59"/>
      <c r="G24" s="59"/>
      <c r="H24" s="59"/>
      <c r="I24" s="59"/>
      <c r="O24" s="57"/>
    </row>
    <row r="25" spans="1:15" x14ac:dyDescent="0.2">
      <c r="A25" s="337" t="s">
        <v>25</v>
      </c>
      <c r="B25" s="45"/>
      <c r="C25" s="60"/>
      <c r="D25" s="60"/>
      <c r="E25" s="61"/>
      <c r="F25" s="61"/>
      <c r="G25" s="61"/>
      <c r="H25" s="61"/>
      <c r="I25" s="61"/>
    </row>
    <row r="26" spans="1:15" x14ac:dyDescent="0.2">
      <c r="A26" s="62"/>
      <c r="B26" s="63"/>
      <c r="C26" s="56"/>
      <c r="D26" s="56"/>
      <c r="E26" s="56"/>
      <c r="F26" s="56"/>
      <c r="G26" s="56"/>
      <c r="H26" s="56"/>
      <c r="I26" s="56"/>
    </row>
    <row r="27" spans="1:15" x14ac:dyDescent="0.2">
      <c r="A27" s="62"/>
      <c r="B27" s="63"/>
      <c r="C27" s="56"/>
      <c r="D27" s="56"/>
      <c r="E27" s="56"/>
      <c r="F27" s="56"/>
      <c r="G27" s="56"/>
      <c r="H27" s="56"/>
      <c r="I27" s="56"/>
    </row>
    <row r="28" spans="1:15" x14ac:dyDescent="0.2">
      <c r="A28" s="53" t="s">
        <v>5</v>
      </c>
      <c r="B28" s="54"/>
      <c r="C28" s="56">
        <v>0</v>
      </c>
      <c r="D28" s="56">
        <v>0</v>
      </c>
      <c r="E28" s="56">
        <v>0</v>
      </c>
      <c r="F28" s="56">
        <v>0</v>
      </c>
      <c r="G28" s="56">
        <v>0</v>
      </c>
      <c r="H28" s="56">
        <v>0</v>
      </c>
      <c r="I28" s="56">
        <v>0</v>
      </c>
    </row>
    <row r="29" spans="1:15" x14ac:dyDescent="0.2">
      <c r="A29" s="53"/>
      <c r="B29" s="54"/>
      <c r="C29" s="56"/>
      <c r="D29" s="56"/>
      <c r="E29" s="56"/>
      <c r="F29" s="56"/>
      <c r="G29" s="56"/>
      <c r="H29" s="56"/>
      <c r="I29" s="56"/>
    </row>
    <row r="30" spans="1:15" x14ac:dyDescent="0.2">
      <c r="A30" s="53" t="s">
        <v>7</v>
      </c>
      <c r="B30" s="54"/>
      <c r="C30" s="59">
        <v>3.8100000000013097</v>
      </c>
      <c r="D30" s="59">
        <f t="shared" ref="D30:F30" si="1">+D20+D21-D22+D28</f>
        <v>3.8100000000013097</v>
      </c>
      <c r="E30" s="59">
        <f t="shared" si="1"/>
        <v>3.8100000000013097</v>
      </c>
      <c r="F30" s="59">
        <f t="shared" si="1"/>
        <v>3.8100000000013097</v>
      </c>
      <c r="G30" s="59">
        <f t="shared" ref="G30:I30" si="2">+G20+G21-G22+G28</f>
        <v>3.8100000000013097</v>
      </c>
      <c r="H30" s="59">
        <f t="shared" si="2"/>
        <v>3.8100000000013097</v>
      </c>
      <c r="I30" s="59">
        <f t="shared" si="2"/>
        <v>3.8100000000013097</v>
      </c>
    </row>
    <row r="31" spans="1:15" x14ac:dyDescent="0.2">
      <c r="A31" s="62"/>
      <c r="B31" s="63"/>
      <c r="C31" s="56"/>
      <c r="D31" s="56"/>
      <c r="E31" s="56"/>
      <c r="F31" s="56"/>
      <c r="G31" s="56"/>
      <c r="H31" s="56"/>
      <c r="I31" s="56"/>
    </row>
    <row r="32" spans="1:15" x14ac:dyDescent="0.2">
      <c r="A32" s="53" t="s">
        <v>21</v>
      </c>
      <c r="B32" s="54"/>
      <c r="C32" s="56">
        <v>0</v>
      </c>
      <c r="D32" s="56">
        <v>0</v>
      </c>
      <c r="E32" s="56">
        <v>0</v>
      </c>
      <c r="F32" s="56">
        <v>0</v>
      </c>
      <c r="G32" s="56">
        <v>0</v>
      </c>
      <c r="H32" s="56">
        <v>0</v>
      </c>
      <c r="I32" s="56">
        <v>0</v>
      </c>
    </row>
    <row r="33" spans="1:9" x14ac:dyDescent="0.2">
      <c r="A33" s="62"/>
      <c r="B33" s="63"/>
      <c r="C33" s="56"/>
      <c r="D33" s="56"/>
      <c r="E33" s="56"/>
      <c r="F33" s="56"/>
      <c r="G33" s="56"/>
      <c r="H33" s="56"/>
      <c r="I33" s="56"/>
    </row>
    <row r="34" spans="1:9" x14ac:dyDescent="0.2">
      <c r="A34" s="53" t="s">
        <v>22</v>
      </c>
      <c r="B34" s="65"/>
      <c r="C34" s="38" t="s">
        <v>44</v>
      </c>
      <c r="D34" s="38" t="s">
        <v>44</v>
      </c>
      <c r="E34" s="38" t="s">
        <v>44</v>
      </c>
      <c r="F34" s="38" t="s">
        <v>44</v>
      </c>
      <c r="G34" s="38" t="s">
        <v>44</v>
      </c>
      <c r="H34" s="38" t="s">
        <v>44</v>
      </c>
      <c r="I34" s="38" t="s">
        <v>44</v>
      </c>
    </row>
    <row r="35" spans="1:9" ht="15" customHeight="1" x14ac:dyDescent="0.2">
      <c r="A35" s="400"/>
      <c r="B35" s="400"/>
      <c r="C35" s="400"/>
      <c r="D35" s="400"/>
      <c r="E35" s="400"/>
      <c r="F35" s="400"/>
      <c r="G35" s="400"/>
      <c r="H35" s="400"/>
      <c r="I35" s="400"/>
    </row>
    <row r="36" spans="1:9" x14ac:dyDescent="0.2">
      <c r="A36" s="67" t="s">
        <v>23</v>
      </c>
      <c r="B36" s="44"/>
      <c r="C36" s="68"/>
      <c r="D36" s="68"/>
      <c r="E36" s="68"/>
      <c r="F36" s="68"/>
      <c r="G36" s="68"/>
      <c r="H36" s="68"/>
      <c r="I36" s="68"/>
    </row>
    <row r="37" spans="1:9" x14ac:dyDescent="0.2">
      <c r="A37" s="69" t="s">
        <v>45</v>
      </c>
      <c r="B37" s="63"/>
      <c r="C37" s="64"/>
      <c r="D37" s="64"/>
      <c r="E37" s="64"/>
      <c r="F37" s="64"/>
      <c r="G37" s="64"/>
      <c r="H37" s="64"/>
      <c r="I37" s="64"/>
    </row>
    <row r="38" spans="1:9" x14ac:dyDescent="0.2">
      <c r="A38" s="53"/>
      <c r="B38" s="54"/>
      <c r="C38" s="56"/>
      <c r="D38" s="56"/>
      <c r="E38" s="56"/>
      <c r="F38" s="56"/>
      <c r="G38" s="56"/>
      <c r="H38" s="56"/>
      <c r="I38" s="56"/>
    </row>
    <row r="39" spans="1:9" x14ac:dyDescent="0.2">
      <c r="A39" s="53" t="s">
        <v>6</v>
      </c>
      <c r="B39" s="54"/>
      <c r="C39" s="56"/>
      <c r="D39" s="56"/>
      <c r="E39" s="56"/>
      <c r="F39" s="56"/>
      <c r="G39" s="56"/>
      <c r="H39" s="56"/>
      <c r="I39" s="56"/>
    </row>
    <row r="40" spans="1:9" x14ac:dyDescent="0.2">
      <c r="A40" s="53"/>
      <c r="B40" s="54"/>
      <c r="C40" s="56"/>
      <c r="D40" s="56"/>
      <c r="E40" s="56"/>
      <c r="F40" s="56"/>
      <c r="G40" s="56"/>
      <c r="H40" s="56"/>
      <c r="I40" s="56"/>
    </row>
    <row r="41" spans="1:9" x14ac:dyDescent="0.2">
      <c r="A41" s="69" t="s">
        <v>8</v>
      </c>
      <c r="B41" s="65"/>
      <c r="C41" s="56"/>
      <c r="D41" s="56"/>
      <c r="E41" s="56"/>
      <c r="F41" s="56"/>
      <c r="G41" s="56"/>
      <c r="H41" s="56"/>
      <c r="I41" s="56"/>
    </row>
    <row r="42" spans="1:9" x14ac:dyDescent="0.2">
      <c r="A42" s="70" t="s">
        <v>9</v>
      </c>
      <c r="B42" s="71"/>
      <c r="C42" s="56"/>
      <c r="D42" s="56"/>
      <c r="E42" s="56"/>
      <c r="F42" s="56"/>
      <c r="G42" s="56"/>
      <c r="H42" s="56"/>
      <c r="I42" s="56"/>
    </row>
    <row r="44" spans="1:9" x14ac:dyDescent="0.2">
      <c r="A44" s="72"/>
    </row>
    <row r="45" spans="1:9" ht="16.5" customHeight="1" x14ac:dyDescent="0.2">
      <c r="A45" s="394"/>
      <c r="B45" s="394"/>
      <c r="C45" s="394"/>
      <c r="D45" s="394"/>
      <c r="E45" s="394"/>
      <c r="F45" s="394"/>
      <c r="G45" s="394"/>
      <c r="H45" s="394"/>
      <c r="I45" s="394"/>
    </row>
  </sheetData>
  <mergeCells count="6">
    <mergeCell ref="A45:I45"/>
    <mergeCell ref="A7:I7"/>
    <mergeCell ref="A9:I9"/>
    <mergeCell ref="A11:I11"/>
    <mergeCell ref="A16:I16"/>
    <mergeCell ref="A35:I35"/>
  </mergeCells>
  <printOptions horizontalCentered="1"/>
  <pageMargins left="0.75" right="0.75" top="0.6" bottom="0.55000000000000004" header="0.28000000000000003" footer="0.16"/>
  <pageSetup scale="87" orientation="landscape" r:id="rId1"/>
  <headerFooter alignWithMargins="0">
    <oddHeader>&amp;C&amp;"Arial,Bold"Report on Non-General Fund Information
&amp;"Arial,Regular"for Submittal to the 2025 Legislature</oddHeader>
    <oddFooter>&amp;LForm 37-47 &amp;R&amp;D  &amp;T</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EF207F-6897-4D5C-BCAB-03166CB97116}">
  <sheetPr>
    <pageSetUpPr fitToPage="1"/>
  </sheetPr>
  <dimension ref="A2:J46"/>
  <sheetViews>
    <sheetView zoomScaleNormal="100" zoomScaleSheetLayoutView="100" workbookViewId="0">
      <selection activeCell="J11" sqref="J11:K12"/>
    </sheetView>
  </sheetViews>
  <sheetFormatPr defaultColWidth="10.28515625" defaultRowHeight="12.75" x14ac:dyDescent="0.2"/>
  <cols>
    <col min="1" max="2" width="14.7109375" style="48" customWidth="1"/>
    <col min="3" max="8" width="14" style="48" customWidth="1"/>
    <col min="9" max="9" width="13.140625" style="48" customWidth="1"/>
    <col min="10" max="12" width="10.28515625" style="48"/>
    <col min="13" max="13" width="9.28515625" style="48" bestFit="1" customWidth="1"/>
    <col min="14" max="16384" width="10.28515625" style="48"/>
  </cols>
  <sheetData>
    <row r="2" spans="1:10" x14ac:dyDescent="0.2">
      <c r="A2" s="48" t="s">
        <v>13</v>
      </c>
      <c r="B2" s="44" t="s">
        <v>30</v>
      </c>
      <c r="C2" s="44"/>
      <c r="D2" s="44"/>
      <c r="G2" s="49" t="s">
        <v>14</v>
      </c>
      <c r="H2" s="44" t="s">
        <v>35</v>
      </c>
      <c r="I2" s="44"/>
    </row>
    <row r="3" spans="1:10" x14ac:dyDescent="0.2">
      <c r="A3" s="48" t="s">
        <v>20</v>
      </c>
      <c r="B3" s="44" t="s">
        <v>64</v>
      </c>
      <c r="C3" s="44"/>
      <c r="D3" s="44"/>
      <c r="G3" s="49" t="s">
        <v>15</v>
      </c>
      <c r="H3" s="45" t="s">
        <v>37</v>
      </c>
      <c r="I3" s="45"/>
    </row>
    <row r="4" spans="1:10" x14ac:dyDescent="0.2">
      <c r="A4" s="48" t="s">
        <v>16</v>
      </c>
      <c r="B4" s="44" t="s">
        <v>65</v>
      </c>
      <c r="C4" s="44"/>
      <c r="D4" s="44"/>
      <c r="G4" s="49" t="s">
        <v>18</v>
      </c>
      <c r="H4" s="44" t="s">
        <v>33</v>
      </c>
      <c r="I4" s="44"/>
    </row>
    <row r="5" spans="1:10" ht="12.75" customHeight="1" x14ac:dyDescent="0.2">
      <c r="A5" s="48" t="s">
        <v>17</v>
      </c>
      <c r="B5" s="404" t="s">
        <v>66</v>
      </c>
      <c r="C5" s="404"/>
      <c r="D5" s="404"/>
      <c r="G5" s="49" t="s">
        <v>19</v>
      </c>
      <c r="H5" s="264" t="s">
        <v>114</v>
      </c>
      <c r="I5" s="264"/>
    </row>
    <row r="6" spans="1:10" ht="12.75" customHeight="1" x14ac:dyDescent="0.2">
      <c r="B6" s="107"/>
      <c r="C6" s="107"/>
      <c r="D6" s="107"/>
      <c r="H6" s="45" t="s">
        <v>67</v>
      </c>
      <c r="I6" s="45"/>
    </row>
    <row r="8" spans="1:10" s="79" customFormat="1" x14ac:dyDescent="0.2">
      <c r="A8" s="381" t="s">
        <v>68</v>
      </c>
      <c r="B8" s="381"/>
      <c r="C8" s="381"/>
      <c r="D8" s="381"/>
      <c r="E8" s="381"/>
      <c r="F8" s="381"/>
      <c r="G8" s="381"/>
      <c r="H8" s="381"/>
      <c r="I8" s="381"/>
    </row>
    <row r="9" spans="1:10" s="79" customFormat="1" x14ac:dyDescent="0.2">
      <c r="A9" s="103"/>
      <c r="B9" s="103"/>
      <c r="C9" s="103"/>
      <c r="D9" s="103"/>
      <c r="E9" s="103"/>
      <c r="F9" s="103"/>
      <c r="G9" s="103"/>
      <c r="H9" s="103"/>
      <c r="I9" s="103"/>
    </row>
    <row r="10" spans="1:10" s="79" customFormat="1" x14ac:dyDescent="0.2">
      <c r="A10" s="79" t="s">
        <v>349</v>
      </c>
    </row>
    <row r="11" spans="1:10" s="79" customFormat="1" x14ac:dyDescent="0.2">
      <c r="J11" s="1"/>
    </row>
    <row r="12" spans="1:10" s="79" customFormat="1" x14ac:dyDescent="0.2">
      <c r="A12" s="381" t="s">
        <v>69</v>
      </c>
      <c r="B12" s="381"/>
      <c r="C12" s="381"/>
      <c r="D12" s="381"/>
      <c r="E12" s="381"/>
      <c r="F12" s="381"/>
      <c r="G12" s="381"/>
      <c r="H12" s="381"/>
      <c r="I12" s="381"/>
    </row>
    <row r="13" spans="1:10" s="79" customFormat="1" x14ac:dyDescent="0.2">
      <c r="A13" s="103"/>
      <c r="B13" s="103"/>
      <c r="C13" s="103"/>
      <c r="D13" s="103"/>
      <c r="E13" s="103"/>
      <c r="F13" s="103"/>
      <c r="G13" s="103"/>
      <c r="H13" s="103"/>
      <c r="I13" s="103"/>
    </row>
    <row r="14" spans="1:10" s="79" customFormat="1" ht="28.5" customHeight="1" x14ac:dyDescent="0.2">
      <c r="A14" s="363" t="s">
        <v>337</v>
      </c>
      <c r="B14" s="363"/>
      <c r="C14" s="363"/>
      <c r="D14" s="363"/>
      <c r="E14" s="363"/>
      <c r="F14" s="363"/>
      <c r="G14" s="363"/>
      <c r="H14" s="363"/>
      <c r="I14" s="363"/>
    </row>
    <row r="15" spans="1:10" s="108" customFormat="1" ht="12.75" customHeight="1" x14ac:dyDescent="0.2"/>
    <row r="16" spans="1:10" s="108" customFormat="1" ht="12.75" customHeight="1" x14ac:dyDescent="0.2">
      <c r="A16" s="265" t="s">
        <v>332</v>
      </c>
      <c r="B16" s="267"/>
      <c r="C16" s="267"/>
      <c r="D16" s="214" t="s">
        <v>334</v>
      </c>
    </row>
    <row r="17" spans="1:9" s="108" customFormat="1" x14ac:dyDescent="0.2">
      <c r="A17" s="266" t="s">
        <v>333</v>
      </c>
      <c r="B17" s="73"/>
      <c r="C17" s="73"/>
      <c r="D17" s="73"/>
    </row>
    <row r="19" spans="1:9" x14ac:dyDescent="0.2">
      <c r="A19" s="385" t="s">
        <v>12</v>
      </c>
      <c r="B19" s="386"/>
      <c r="C19" s="386"/>
      <c r="D19" s="386"/>
      <c r="E19" s="386"/>
      <c r="F19" s="386"/>
      <c r="G19" s="386"/>
      <c r="H19" s="386"/>
      <c r="I19" s="387"/>
    </row>
    <row r="20" spans="1:9" s="1" customFormat="1" x14ac:dyDescent="0.2">
      <c r="A20" s="6"/>
      <c r="B20" s="7"/>
      <c r="C20" s="8" t="s">
        <v>26</v>
      </c>
      <c r="D20" s="8" t="s">
        <v>27</v>
      </c>
      <c r="E20" s="8" t="s">
        <v>28</v>
      </c>
      <c r="F20" s="8" t="s">
        <v>29</v>
      </c>
      <c r="G20" s="36" t="s">
        <v>100</v>
      </c>
      <c r="H20" s="36" t="s">
        <v>101</v>
      </c>
      <c r="I20" s="36" t="s">
        <v>102</v>
      </c>
    </row>
    <row r="21" spans="1:9" x14ac:dyDescent="0.2">
      <c r="A21" s="53"/>
      <c r="B21" s="54"/>
      <c r="C21" s="55" t="s">
        <v>10</v>
      </c>
      <c r="D21" s="10" t="s">
        <v>10</v>
      </c>
      <c r="E21" s="10" t="s">
        <v>10</v>
      </c>
      <c r="F21" s="10" t="s">
        <v>10</v>
      </c>
      <c r="G21" s="10" t="s">
        <v>10</v>
      </c>
      <c r="H21" s="10" t="s">
        <v>11</v>
      </c>
      <c r="I21" s="10" t="s">
        <v>11</v>
      </c>
    </row>
    <row r="22" spans="1:9" x14ac:dyDescent="0.2">
      <c r="A22" s="53" t="s">
        <v>0</v>
      </c>
      <c r="B22" s="54"/>
      <c r="C22" s="56">
        <v>406726</v>
      </c>
      <c r="D22" s="56">
        <v>101840</v>
      </c>
      <c r="E22" s="56">
        <v>107000</v>
      </c>
      <c r="F22" s="56">
        <v>320800</v>
      </c>
      <c r="G22" s="283">
        <v>0</v>
      </c>
      <c r="H22" s="283">
        <v>0</v>
      </c>
      <c r="I22" s="56">
        <v>395292</v>
      </c>
    </row>
    <row r="23" spans="1:9" x14ac:dyDescent="0.2">
      <c r="A23" s="53" t="s">
        <v>1</v>
      </c>
      <c r="B23" s="54"/>
      <c r="C23" s="56">
        <v>14590</v>
      </c>
      <c r="D23" s="56">
        <f t="shared" ref="D23" si="0">C34</f>
        <v>14590</v>
      </c>
      <c r="E23" s="56">
        <f t="shared" ref="E23" si="1">D34</f>
        <v>88021</v>
      </c>
      <c r="F23" s="56">
        <f t="shared" ref="F23" si="2">E34</f>
        <v>63054.959999999992</v>
      </c>
      <c r="G23" s="56">
        <f t="shared" ref="G23" si="3">F34</f>
        <v>32445.75</v>
      </c>
      <c r="H23" s="56">
        <f t="shared" ref="H23" si="4">G34</f>
        <v>34924.589999999997</v>
      </c>
      <c r="I23" s="56">
        <f t="shared" ref="I23" si="5">H34</f>
        <v>34924.589999999997</v>
      </c>
    </row>
    <row r="24" spans="1:9" x14ac:dyDescent="0.2">
      <c r="A24" s="53" t="s">
        <v>2</v>
      </c>
      <c r="B24" s="54"/>
      <c r="C24" s="56">
        <v>135945.07</v>
      </c>
      <c r="D24" s="56">
        <f>88020.86-14589.86</f>
        <v>73431</v>
      </c>
      <c r="E24" s="56">
        <v>48464.959999999999</v>
      </c>
      <c r="F24" s="56">
        <v>169955.16</v>
      </c>
      <c r="G24" s="56">
        <v>2478.84</v>
      </c>
      <c r="H24" s="56">
        <v>169955.16</v>
      </c>
      <c r="I24" s="56">
        <v>169955.16</v>
      </c>
    </row>
    <row r="25" spans="1:9" x14ac:dyDescent="0.2">
      <c r="A25" s="53" t="s">
        <v>3</v>
      </c>
      <c r="B25" s="54"/>
      <c r="C25" s="56">
        <v>135945.07</v>
      </c>
      <c r="D25" s="56">
        <v>0</v>
      </c>
      <c r="E25" s="56">
        <v>73431</v>
      </c>
      <c r="F25" s="56">
        <v>200564.37</v>
      </c>
      <c r="G25" s="56">
        <v>0</v>
      </c>
      <c r="H25" s="56">
        <v>169955.16</v>
      </c>
      <c r="I25" s="56">
        <v>169955.16</v>
      </c>
    </row>
    <row r="26" spans="1:9" x14ac:dyDescent="0.2">
      <c r="A26" s="53"/>
      <c r="B26" s="54"/>
      <c r="C26" s="56"/>
      <c r="D26" s="56"/>
      <c r="E26" s="56"/>
      <c r="F26" s="56"/>
      <c r="G26" s="56"/>
      <c r="H26" s="56"/>
      <c r="I26" s="56"/>
    </row>
    <row r="27" spans="1:9" x14ac:dyDescent="0.2">
      <c r="A27" s="53" t="s">
        <v>4</v>
      </c>
      <c r="B27" s="45"/>
      <c r="C27" s="58"/>
      <c r="D27" s="58"/>
      <c r="E27" s="59"/>
      <c r="F27" s="59"/>
      <c r="G27" s="59"/>
      <c r="H27" s="59"/>
      <c r="I27" s="59"/>
    </row>
    <row r="28" spans="1:9" x14ac:dyDescent="0.2">
      <c r="A28" s="337" t="s">
        <v>25</v>
      </c>
      <c r="B28" s="45"/>
      <c r="C28" s="60"/>
      <c r="D28" s="60"/>
      <c r="E28" s="61"/>
      <c r="F28" s="61"/>
      <c r="G28" s="61"/>
      <c r="H28" s="61"/>
      <c r="I28" s="61"/>
    </row>
    <row r="29" spans="1:9" x14ac:dyDescent="0.2">
      <c r="A29" s="62"/>
      <c r="B29" s="63"/>
      <c r="C29" s="56"/>
      <c r="D29" s="56"/>
      <c r="E29" s="56"/>
      <c r="F29" s="56"/>
      <c r="G29" s="56"/>
      <c r="H29" s="56"/>
      <c r="I29" s="56"/>
    </row>
    <row r="30" spans="1:9" x14ac:dyDescent="0.2">
      <c r="A30" s="62"/>
      <c r="B30" s="63"/>
      <c r="C30" s="56"/>
      <c r="D30" s="56"/>
      <c r="E30" s="56"/>
      <c r="F30" s="56"/>
      <c r="G30" s="56"/>
      <c r="H30" s="56"/>
      <c r="I30" s="56"/>
    </row>
    <row r="31" spans="1:9" x14ac:dyDescent="0.2">
      <c r="A31" s="62"/>
      <c r="B31" s="63"/>
      <c r="C31" s="56"/>
      <c r="D31" s="56"/>
      <c r="E31" s="56"/>
      <c r="F31" s="56"/>
      <c r="G31" s="56"/>
      <c r="H31" s="56"/>
      <c r="I31" s="56"/>
    </row>
    <row r="32" spans="1:9" x14ac:dyDescent="0.2">
      <c r="A32" s="53" t="s">
        <v>5</v>
      </c>
      <c r="B32" s="54"/>
      <c r="C32" s="56">
        <v>0</v>
      </c>
      <c r="D32" s="56">
        <f t="shared" ref="D32:F32" si="6">SUM(D29:D31)</f>
        <v>0</v>
      </c>
      <c r="E32" s="56">
        <f t="shared" si="6"/>
        <v>0</v>
      </c>
      <c r="F32" s="56">
        <f t="shared" si="6"/>
        <v>0</v>
      </c>
      <c r="G32" s="56">
        <f t="shared" ref="G32:I32" si="7">SUM(G29:G31)</f>
        <v>0</v>
      </c>
      <c r="H32" s="56">
        <f t="shared" si="7"/>
        <v>0</v>
      </c>
      <c r="I32" s="56">
        <f t="shared" si="7"/>
        <v>0</v>
      </c>
    </row>
    <row r="33" spans="1:9" x14ac:dyDescent="0.2">
      <c r="A33" s="53"/>
      <c r="B33" s="54"/>
      <c r="C33" s="56"/>
      <c r="D33" s="56"/>
      <c r="E33" s="56"/>
      <c r="F33" s="56"/>
      <c r="G33" s="56"/>
      <c r="H33" s="56"/>
      <c r="I33" s="56"/>
    </row>
    <row r="34" spans="1:9" x14ac:dyDescent="0.2">
      <c r="A34" s="53" t="s">
        <v>7</v>
      </c>
      <c r="B34" s="54"/>
      <c r="C34" s="109">
        <v>14590</v>
      </c>
      <c r="D34" s="59">
        <f>+D23+D24-D25+D32</f>
        <v>88021</v>
      </c>
      <c r="E34" s="59">
        <f>+E23+E24-E25+E32</f>
        <v>63054.959999999992</v>
      </c>
      <c r="F34" s="59">
        <f>+F23+F24-F25+F32</f>
        <v>32445.75</v>
      </c>
      <c r="G34" s="59">
        <f t="shared" ref="G34:I34" si="8">+G23+G24-G25+G32</f>
        <v>34924.589999999997</v>
      </c>
      <c r="H34" s="59">
        <f t="shared" si="8"/>
        <v>34924.589999999997</v>
      </c>
      <c r="I34" s="59">
        <f t="shared" si="8"/>
        <v>34924.589999999997</v>
      </c>
    </row>
    <row r="35" spans="1:9" x14ac:dyDescent="0.2">
      <c r="A35" s="62"/>
      <c r="B35" s="63"/>
      <c r="C35" s="64"/>
      <c r="D35" s="56"/>
      <c r="E35" s="56"/>
      <c r="F35" s="56"/>
      <c r="G35" s="56"/>
      <c r="H35" s="56"/>
      <c r="I35" s="56"/>
    </row>
    <row r="36" spans="1:9" x14ac:dyDescent="0.2">
      <c r="A36" s="53" t="s">
        <v>21</v>
      </c>
      <c r="B36" s="54"/>
      <c r="C36" s="64">
        <v>70000</v>
      </c>
      <c r="D36" s="56">
        <v>70000</v>
      </c>
      <c r="E36" s="56">
        <v>98016.66</v>
      </c>
      <c r="F36" s="56">
        <v>13871.73</v>
      </c>
      <c r="G36" s="56">
        <v>13871.73</v>
      </c>
      <c r="H36" s="56">
        <v>13871.73</v>
      </c>
      <c r="I36" s="56">
        <v>13871.73</v>
      </c>
    </row>
    <row r="37" spans="1:9" x14ac:dyDescent="0.2">
      <c r="A37" s="62"/>
      <c r="B37" s="63"/>
      <c r="C37" s="64"/>
      <c r="D37" s="56"/>
      <c r="E37" s="56"/>
      <c r="F37" s="56"/>
      <c r="G37" s="56"/>
      <c r="H37" s="56"/>
      <c r="I37" s="56"/>
    </row>
    <row r="38" spans="1:9" x14ac:dyDescent="0.2">
      <c r="A38" s="53" t="s">
        <v>22</v>
      </c>
      <c r="B38" s="65"/>
      <c r="C38" s="38" t="s">
        <v>44</v>
      </c>
      <c r="D38" s="38" t="s">
        <v>44</v>
      </c>
      <c r="E38" s="38" t="s">
        <v>44</v>
      </c>
      <c r="F38" s="38" t="s">
        <v>44</v>
      </c>
      <c r="G38" s="38" t="s">
        <v>44</v>
      </c>
      <c r="H38" s="38" t="s">
        <v>44</v>
      </c>
      <c r="I38" s="38" t="s">
        <v>44</v>
      </c>
    </row>
    <row r="39" spans="1:9" x14ac:dyDescent="0.2">
      <c r="A39" s="400"/>
      <c r="B39" s="400"/>
      <c r="C39" s="400"/>
      <c r="D39" s="400"/>
      <c r="E39" s="400"/>
      <c r="F39" s="400"/>
      <c r="G39" s="400"/>
      <c r="H39" s="400"/>
      <c r="I39" s="400"/>
    </row>
    <row r="40" spans="1:9" x14ac:dyDescent="0.2">
      <c r="A40" s="67" t="s">
        <v>23</v>
      </c>
      <c r="B40" s="44"/>
      <c r="C40" s="68"/>
      <c r="D40" s="68"/>
      <c r="E40" s="68"/>
      <c r="F40" s="68"/>
      <c r="G40" s="68"/>
      <c r="H40" s="68"/>
      <c r="I40" s="68"/>
    </row>
    <row r="41" spans="1:9" x14ac:dyDescent="0.2">
      <c r="A41" s="69" t="s">
        <v>45</v>
      </c>
      <c r="B41" s="63"/>
      <c r="C41" s="64"/>
      <c r="D41" s="64"/>
      <c r="E41" s="64"/>
      <c r="F41" s="64"/>
      <c r="G41" s="64"/>
      <c r="H41" s="64"/>
      <c r="I41" s="64"/>
    </row>
    <row r="42" spans="1:9" x14ac:dyDescent="0.2">
      <c r="A42" s="53"/>
      <c r="B42" s="54"/>
      <c r="C42" s="56"/>
      <c r="D42" s="56"/>
      <c r="E42" s="56"/>
      <c r="F42" s="56"/>
      <c r="G42" s="56"/>
      <c r="H42" s="56"/>
      <c r="I42" s="56"/>
    </row>
    <row r="43" spans="1:9" x14ac:dyDescent="0.2">
      <c r="A43" s="53" t="s">
        <v>6</v>
      </c>
      <c r="B43" s="54"/>
      <c r="C43" s="56"/>
      <c r="D43" s="56"/>
      <c r="E43" s="56"/>
      <c r="F43" s="56"/>
      <c r="G43" s="56"/>
      <c r="H43" s="56"/>
      <c r="I43" s="56"/>
    </row>
    <row r="44" spans="1:9" x14ac:dyDescent="0.2">
      <c r="A44" s="53"/>
      <c r="B44" s="54"/>
      <c r="C44" s="56"/>
      <c r="D44" s="56"/>
      <c r="E44" s="56"/>
      <c r="F44" s="56"/>
      <c r="G44" s="56"/>
      <c r="H44" s="56"/>
      <c r="I44" s="56"/>
    </row>
    <row r="45" spans="1:9" x14ac:dyDescent="0.2">
      <c r="A45" s="69" t="s">
        <v>8</v>
      </c>
      <c r="B45" s="65"/>
      <c r="C45" s="56"/>
      <c r="D45" s="56"/>
      <c r="E45" s="56"/>
      <c r="F45" s="56"/>
      <c r="G45" s="56"/>
      <c r="H45" s="56"/>
      <c r="I45" s="56"/>
    </row>
    <row r="46" spans="1:9" x14ac:dyDescent="0.2">
      <c r="A46" s="70" t="s">
        <v>9</v>
      </c>
      <c r="B46" s="71"/>
      <c r="C46" s="56"/>
      <c r="D46" s="56"/>
      <c r="E46" s="56"/>
      <c r="F46" s="56"/>
      <c r="G46" s="56"/>
      <c r="H46" s="56"/>
      <c r="I46" s="56"/>
    </row>
  </sheetData>
  <mergeCells count="6">
    <mergeCell ref="B5:D5"/>
    <mergeCell ref="A8:I8"/>
    <mergeCell ref="A12:I12"/>
    <mergeCell ref="A19:I19"/>
    <mergeCell ref="A39:I39"/>
    <mergeCell ref="A14:I14"/>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2025 Legislature</oddHeader>
    <oddFooter>&amp;LForm 37-47 &amp;R&amp;D  &amp;T</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6E0CD4-8F92-4294-8958-08F5A6FA7C98}">
  <sheetPr>
    <pageSetUpPr fitToPage="1"/>
  </sheetPr>
  <dimension ref="A1:L47"/>
  <sheetViews>
    <sheetView zoomScaleNormal="100" zoomScaleSheetLayoutView="100" workbookViewId="0">
      <selection activeCell="J12" sqref="J12"/>
    </sheetView>
  </sheetViews>
  <sheetFormatPr defaultColWidth="10.28515625" defaultRowHeight="12.75" x14ac:dyDescent="0.2"/>
  <cols>
    <col min="1" max="2" width="14.7109375" style="48" customWidth="1"/>
    <col min="3" max="8" width="14" style="48" customWidth="1"/>
    <col min="9" max="9" width="13.140625" style="48" customWidth="1"/>
    <col min="10" max="12" width="10.28515625" style="48"/>
    <col min="13" max="13" width="9.28515625" style="48" bestFit="1" customWidth="1"/>
    <col min="14" max="16384" width="10.28515625" style="48"/>
  </cols>
  <sheetData>
    <row r="1" spans="1:12" x14ac:dyDescent="0.2">
      <c r="A1" s="73"/>
      <c r="B1" s="73"/>
      <c r="C1" s="73"/>
      <c r="D1" s="73"/>
      <c r="E1" s="73"/>
      <c r="F1" s="73"/>
      <c r="G1" s="73"/>
      <c r="H1" s="73"/>
      <c r="I1" s="73"/>
    </row>
    <row r="2" spans="1:12" x14ac:dyDescent="0.2">
      <c r="A2" s="73" t="s">
        <v>13</v>
      </c>
      <c r="B2" s="74" t="s">
        <v>30</v>
      </c>
      <c r="C2" s="74"/>
      <c r="D2" s="74"/>
      <c r="E2" s="73"/>
      <c r="F2" s="73"/>
      <c r="G2" s="75" t="s">
        <v>14</v>
      </c>
      <c r="H2" s="110" t="s">
        <v>35</v>
      </c>
      <c r="I2" s="74"/>
    </row>
    <row r="3" spans="1:12" x14ac:dyDescent="0.2">
      <c r="A3" s="73" t="s">
        <v>20</v>
      </c>
      <c r="B3" s="74" t="s">
        <v>46</v>
      </c>
      <c r="C3" s="74"/>
      <c r="D3" s="74"/>
      <c r="E3" s="73"/>
      <c r="F3" s="73"/>
      <c r="G3" s="75" t="s">
        <v>15</v>
      </c>
      <c r="H3" s="111" t="s">
        <v>37</v>
      </c>
      <c r="I3" s="78"/>
    </row>
    <row r="4" spans="1:12" x14ac:dyDescent="0.2">
      <c r="A4" s="73" t="s">
        <v>16</v>
      </c>
      <c r="B4" s="74" t="s">
        <v>70</v>
      </c>
      <c r="C4" s="74"/>
      <c r="D4" s="74"/>
      <c r="E4" s="73"/>
      <c r="F4" s="73"/>
      <c r="G4" s="75" t="s">
        <v>18</v>
      </c>
      <c r="H4" s="74" t="s">
        <v>31</v>
      </c>
      <c r="I4" s="74"/>
    </row>
    <row r="5" spans="1:12" x14ac:dyDescent="0.2">
      <c r="A5" s="73" t="s">
        <v>17</v>
      </c>
      <c r="B5" s="296" t="s">
        <v>107</v>
      </c>
      <c r="C5" s="264"/>
      <c r="D5" s="264"/>
      <c r="E5" s="273"/>
      <c r="F5" s="73"/>
      <c r="G5" s="75" t="s">
        <v>19</v>
      </c>
      <c r="H5" s="78" t="s">
        <v>71</v>
      </c>
      <c r="I5" s="78"/>
    </row>
    <row r="6" spans="1:12" x14ac:dyDescent="0.2">
      <c r="A6" s="73"/>
      <c r="B6" s="73"/>
      <c r="C6" s="73"/>
      <c r="D6" s="73"/>
      <c r="E6" s="73"/>
      <c r="F6" s="73"/>
      <c r="G6" s="75"/>
      <c r="H6" s="73"/>
      <c r="I6" s="73"/>
    </row>
    <row r="7" spans="1:12" ht="6" customHeight="1" x14ac:dyDescent="0.2">
      <c r="A7" s="73"/>
      <c r="B7" s="73"/>
      <c r="C7" s="73"/>
      <c r="D7" s="73"/>
      <c r="E7" s="73"/>
      <c r="F7" s="73"/>
      <c r="G7" s="73"/>
      <c r="H7" s="73"/>
      <c r="I7" s="73"/>
    </row>
    <row r="8" spans="1:12" s="79" customFormat="1" x14ac:dyDescent="0.2">
      <c r="A8" s="380" t="s">
        <v>72</v>
      </c>
      <c r="B8" s="380"/>
      <c r="C8" s="380"/>
      <c r="D8" s="380"/>
      <c r="E8" s="380"/>
      <c r="F8" s="380"/>
      <c r="G8" s="380"/>
      <c r="H8" s="380"/>
      <c r="I8" s="380"/>
    </row>
    <row r="9" spans="1:12" s="79" customFormat="1" ht="8.25" customHeight="1" x14ac:dyDescent="0.2">
      <c r="A9" s="112"/>
      <c r="B9" s="112"/>
      <c r="C9" s="112"/>
      <c r="D9" s="112"/>
      <c r="E9" s="112"/>
      <c r="F9" s="112"/>
      <c r="G9" s="112"/>
      <c r="H9" s="112"/>
      <c r="I9" s="112"/>
    </row>
    <row r="10" spans="1:12" s="79" customFormat="1" x14ac:dyDescent="0.2">
      <c r="A10" s="113" t="s">
        <v>41</v>
      </c>
      <c r="B10" s="80"/>
      <c r="C10" s="80"/>
      <c r="D10" s="80"/>
      <c r="E10" s="80"/>
      <c r="F10" s="80"/>
      <c r="G10" s="80"/>
      <c r="H10" s="80"/>
      <c r="I10" s="80"/>
    </row>
    <row r="11" spans="1:12" s="79" customFormat="1" ht="7.5" customHeight="1" x14ac:dyDescent="0.2">
      <c r="A11" s="113"/>
      <c r="B11" s="80"/>
      <c r="C11" s="80"/>
      <c r="D11" s="80"/>
      <c r="E11" s="80"/>
      <c r="F11" s="80"/>
      <c r="G11" s="80"/>
      <c r="H11" s="80"/>
      <c r="I11" s="80"/>
    </row>
    <row r="12" spans="1:12" s="79" customFormat="1" ht="12.75" customHeight="1" x14ac:dyDescent="0.2">
      <c r="A12" s="380" t="s">
        <v>73</v>
      </c>
      <c r="B12" s="380"/>
      <c r="C12" s="380"/>
      <c r="D12" s="380"/>
      <c r="E12" s="380"/>
      <c r="F12" s="380"/>
      <c r="G12" s="380"/>
      <c r="H12" s="380"/>
      <c r="I12" s="380"/>
    </row>
    <row r="13" spans="1:12" s="79" customFormat="1" ht="28.5" customHeight="1" x14ac:dyDescent="0.2">
      <c r="A13" s="380"/>
      <c r="B13" s="380"/>
      <c r="C13" s="380"/>
      <c r="D13" s="380"/>
      <c r="E13" s="380"/>
      <c r="F13" s="380"/>
      <c r="G13" s="380"/>
      <c r="H13" s="380"/>
      <c r="I13" s="380"/>
      <c r="L13" s="1"/>
    </row>
    <row r="14" spans="1:12" s="79" customFormat="1" ht="9.1999999999999993" customHeight="1" x14ac:dyDescent="0.2">
      <c r="A14" s="112"/>
      <c r="B14" s="112"/>
      <c r="C14" s="112"/>
      <c r="D14" s="112"/>
      <c r="E14" s="112"/>
      <c r="F14" s="112"/>
      <c r="G14" s="112"/>
      <c r="H14" s="112"/>
      <c r="I14" s="112"/>
    </row>
    <row r="15" spans="1:12" s="79" customFormat="1" ht="25.5" customHeight="1" x14ac:dyDescent="0.2">
      <c r="A15" s="399" t="s">
        <v>350</v>
      </c>
      <c r="B15" s="392"/>
      <c r="C15" s="392"/>
      <c r="D15" s="392"/>
      <c r="E15" s="392"/>
      <c r="F15" s="392"/>
      <c r="G15" s="392"/>
      <c r="H15" s="392"/>
      <c r="I15" s="392"/>
    </row>
    <row r="16" spans="1:12" s="79" customFormat="1" ht="12.75" customHeight="1" x14ac:dyDescent="0.2">
      <c r="A16" s="279"/>
      <c r="B16" s="280"/>
      <c r="C16" s="280"/>
      <c r="D16" s="280"/>
      <c r="E16" s="280"/>
      <c r="F16" s="280"/>
      <c r="G16" s="280"/>
      <c r="H16" s="280"/>
      <c r="I16" s="280"/>
    </row>
    <row r="17" spans="1:12" s="79" customFormat="1" ht="12.75" customHeight="1" x14ac:dyDescent="0.2">
      <c r="A17" s="274" t="s">
        <v>332</v>
      </c>
      <c r="B17" s="269"/>
      <c r="C17" s="269"/>
      <c r="D17" s="269" t="s">
        <v>334</v>
      </c>
      <c r="E17" s="280"/>
      <c r="F17" s="280"/>
      <c r="G17" s="280"/>
      <c r="H17" s="280"/>
      <c r="I17" s="280"/>
    </row>
    <row r="18" spans="1:12" s="79" customFormat="1" ht="12.75" customHeight="1" x14ac:dyDescent="0.2">
      <c r="A18" s="274" t="s">
        <v>333</v>
      </c>
      <c r="B18" s="273"/>
      <c r="C18" s="273"/>
      <c r="D18" s="273"/>
      <c r="E18" s="280"/>
      <c r="F18" s="280"/>
      <c r="G18" s="280"/>
      <c r="H18" s="280"/>
      <c r="I18" s="280"/>
    </row>
    <row r="19" spans="1:12" s="79" customFormat="1" ht="16.5" customHeight="1" x14ac:dyDescent="0.2">
      <c r="A19" s="80"/>
      <c r="B19" s="80"/>
      <c r="C19" s="80"/>
      <c r="D19" s="80"/>
      <c r="E19" s="80"/>
      <c r="F19" s="80"/>
      <c r="G19" s="80"/>
      <c r="H19" s="80"/>
      <c r="I19" s="80"/>
    </row>
    <row r="20" spans="1:12" x14ac:dyDescent="0.2">
      <c r="A20" s="382" t="s">
        <v>12</v>
      </c>
      <c r="B20" s="383"/>
      <c r="C20" s="383"/>
      <c r="D20" s="383"/>
      <c r="E20" s="383"/>
      <c r="F20" s="383"/>
      <c r="G20" s="383"/>
      <c r="H20" s="383"/>
      <c r="I20" s="384"/>
    </row>
    <row r="21" spans="1:12" s="1" customFormat="1" x14ac:dyDescent="0.2">
      <c r="A21" s="6"/>
      <c r="B21" s="7"/>
      <c r="C21" s="8" t="s">
        <v>26</v>
      </c>
      <c r="D21" s="8" t="s">
        <v>27</v>
      </c>
      <c r="E21" s="8" t="s">
        <v>28</v>
      </c>
      <c r="F21" s="8" t="s">
        <v>29</v>
      </c>
      <c r="G21" s="36" t="s">
        <v>100</v>
      </c>
      <c r="H21" s="36" t="s">
        <v>101</v>
      </c>
      <c r="I21" s="36" t="s">
        <v>102</v>
      </c>
    </row>
    <row r="22" spans="1:12" x14ac:dyDescent="0.2">
      <c r="A22" s="82"/>
      <c r="B22" s="83"/>
      <c r="C22" s="55" t="s">
        <v>10</v>
      </c>
      <c r="D22" s="10" t="s">
        <v>10</v>
      </c>
      <c r="E22" s="10" t="s">
        <v>10</v>
      </c>
      <c r="F22" s="10" t="s">
        <v>10</v>
      </c>
      <c r="G22" s="10" t="s">
        <v>10</v>
      </c>
      <c r="H22" s="10" t="s">
        <v>11</v>
      </c>
      <c r="I22" s="10" t="s">
        <v>11</v>
      </c>
    </row>
    <row r="23" spans="1:12" x14ac:dyDescent="0.2">
      <c r="A23" s="82" t="s">
        <v>0</v>
      </c>
      <c r="B23" s="83"/>
      <c r="C23" s="85">
        <v>224700</v>
      </c>
      <c r="D23" s="85">
        <v>235935</v>
      </c>
      <c r="E23" s="85">
        <v>130200</v>
      </c>
      <c r="F23" s="85">
        <v>136710</v>
      </c>
      <c r="G23" s="283">
        <v>256660</v>
      </c>
      <c r="H23" s="283">
        <v>271950</v>
      </c>
      <c r="I23" s="283">
        <v>271950</v>
      </c>
    </row>
    <row r="24" spans="1:12" x14ac:dyDescent="0.2">
      <c r="A24" s="82" t="s">
        <v>1</v>
      </c>
      <c r="B24" s="83"/>
      <c r="C24" s="85">
        <v>347.44999999999709</v>
      </c>
      <c r="D24" s="85">
        <f t="shared" ref="D24" si="0">C35</f>
        <v>2124.7900000000009</v>
      </c>
      <c r="E24" s="85">
        <f t="shared" ref="E24" si="1">D35</f>
        <v>17.549999999988358</v>
      </c>
      <c r="F24" s="85">
        <f t="shared" ref="F24" si="2">E35</f>
        <v>2364.0499999999884</v>
      </c>
      <c r="G24" s="85">
        <f t="shared" ref="G24" si="3">F35</f>
        <v>162.02999999999884</v>
      </c>
      <c r="H24" s="85">
        <f t="shared" ref="H24" si="4">G35</f>
        <v>24.449999999982538</v>
      </c>
      <c r="I24" s="85">
        <f t="shared" ref="I24" si="5">H35</f>
        <v>24.449999999982538</v>
      </c>
    </row>
    <row r="25" spans="1:12" x14ac:dyDescent="0.2">
      <c r="A25" s="82" t="s">
        <v>2</v>
      </c>
      <c r="B25" s="83"/>
      <c r="C25" s="87">
        <v>36975.69</v>
      </c>
      <c r="D25" s="85">
        <v>129241.29</v>
      </c>
      <c r="E25" s="85">
        <v>25975.58</v>
      </c>
      <c r="F25" s="85">
        <v>151650</v>
      </c>
      <c r="G25" s="85">
        <v>166056.51999999999</v>
      </c>
      <c r="H25" s="85">
        <v>166057</v>
      </c>
      <c r="I25" s="85">
        <v>151650</v>
      </c>
      <c r="L25" s="142"/>
    </row>
    <row r="26" spans="1:12" x14ac:dyDescent="0.2">
      <c r="A26" s="82" t="s">
        <v>3</v>
      </c>
      <c r="B26" s="83"/>
      <c r="C26" s="87">
        <v>35198.35</v>
      </c>
      <c r="D26" s="85">
        <v>131348.53</v>
      </c>
      <c r="E26" s="85">
        <v>23629.08</v>
      </c>
      <c r="F26" s="85">
        <v>153852.01999999999</v>
      </c>
      <c r="G26" s="85">
        <v>166194.1</v>
      </c>
      <c r="H26" s="85">
        <v>166057</v>
      </c>
      <c r="I26" s="85">
        <v>151650</v>
      </c>
    </row>
    <row r="27" spans="1:12" x14ac:dyDescent="0.2">
      <c r="A27" s="82"/>
      <c r="B27" s="83"/>
      <c r="C27" s="85"/>
      <c r="D27" s="85"/>
      <c r="E27" s="85"/>
      <c r="F27" s="85"/>
      <c r="G27" s="85"/>
      <c r="H27" s="85"/>
      <c r="I27" s="85"/>
    </row>
    <row r="28" spans="1:12" x14ac:dyDescent="0.2">
      <c r="A28" s="82" t="s">
        <v>4</v>
      </c>
      <c r="B28" s="78"/>
      <c r="C28" s="88"/>
      <c r="D28" s="88"/>
      <c r="E28" s="88"/>
      <c r="F28" s="89"/>
      <c r="G28" s="89"/>
      <c r="H28" s="89"/>
      <c r="I28" s="89"/>
    </row>
    <row r="29" spans="1:12" x14ac:dyDescent="0.2">
      <c r="A29" s="337" t="s">
        <v>25</v>
      </c>
      <c r="B29" s="78"/>
      <c r="C29" s="90"/>
      <c r="D29" s="90"/>
      <c r="E29" s="90"/>
      <c r="F29" s="91"/>
      <c r="G29" s="91"/>
      <c r="H29" s="91"/>
      <c r="I29" s="91"/>
    </row>
    <row r="30" spans="1:12" x14ac:dyDescent="0.2">
      <c r="A30" s="92"/>
      <c r="B30" s="93"/>
      <c r="C30" s="85"/>
      <c r="D30" s="85"/>
      <c r="E30" s="85"/>
      <c r="F30" s="85"/>
      <c r="G30" s="85"/>
      <c r="H30" s="85"/>
      <c r="I30" s="85"/>
    </row>
    <row r="31" spans="1:12" x14ac:dyDescent="0.2">
      <c r="A31" s="92"/>
      <c r="B31" s="93"/>
      <c r="C31" s="85"/>
      <c r="D31" s="85"/>
      <c r="E31" s="85"/>
      <c r="F31" s="85"/>
      <c r="G31" s="85"/>
      <c r="H31" s="85"/>
      <c r="I31" s="85"/>
    </row>
    <row r="32" spans="1:12" x14ac:dyDescent="0.2">
      <c r="A32" s="92"/>
      <c r="B32" s="93"/>
      <c r="C32" s="85"/>
      <c r="D32" s="85"/>
      <c r="E32" s="85"/>
      <c r="F32" s="85"/>
      <c r="G32" s="85"/>
      <c r="H32" s="85"/>
      <c r="I32" s="85"/>
    </row>
    <row r="33" spans="1:9" x14ac:dyDescent="0.2">
      <c r="A33" s="82" t="s">
        <v>5</v>
      </c>
      <c r="B33" s="83"/>
      <c r="C33" s="85"/>
      <c r="D33" s="85"/>
      <c r="E33" s="85"/>
      <c r="F33" s="85"/>
      <c r="G33" s="85"/>
      <c r="H33" s="85"/>
      <c r="I33" s="85"/>
    </row>
    <row r="34" spans="1:9" x14ac:dyDescent="0.2">
      <c r="A34" s="82"/>
      <c r="B34" s="83"/>
      <c r="C34" s="85"/>
      <c r="D34" s="85"/>
      <c r="E34" s="85"/>
      <c r="F34" s="85"/>
      <c r="G34" s="85"/>
      <c r="H34" s="85"/>
      <c r="I34" s="85"/>
    </row>
    <row r="35" spans="1:9" x14ac:dyDescent="0.2">
      <c r="A35" s="82" t="s">
        <v>7</v>
      </c>
      <c r="B35" s="83"/>
      <c r="C35" s="59">
        <v>2124.7900000000009</v>
      </c>
      <c r="D35" s="59">
        <f t="shared" ref="D35:F35" si="6">D24+D25-D26+D33</f>
        <v>17.549999999988358</v>
      </c>
      <c r="E35" s="59">
        <f t="shared" si="6"/>
        <v>2364.0499999999884</v>
      </c>
      <c r="F35" s="59">
        <f t="shared" si="6"/>
        <v>162.02999999999884</v>
      </c>
      <c r="G35" s="59">
        <f t="shared" ref="G35:I35" si="7">G24+G25-G26+G33</f>
        <v>24.449999999982538</v>
      </c>
      <c r="H35" s="59">
        <f t="shared" si="7"/>
        <v>24.449999999982538</v>
      </c>
      <c r="I35" s="59">
        <f t="shared" si="7"/>
        <v>24.449999999982538</v>
      </c>
    </row>
    <row r="36" spans="1:9" x14ac:dyDescent="0.2">
      <c r="A36" s="92"/>
      <c r="B36" s="93"/>
      <c r="C36" s="85"/>
      <c r="D36" s="85"/>
      <c r="E36" s="85"/>
      <c r="F36" s="85"/>
      <c r="G36" s="85"/>
      <c r="H36" s="85"/>
      <c r="I36" s="85"/>
    </row>
    <row r="37" spans="1:9" x14ac:dyDescent="0.2">
      <c r="A37" s="82" t="s">
        <v>21</v>
      </c>
      <c r="B37" s="83"/>
      <c r="C37" s="86">
        <v>162365.65</v>
      </c>
      <c r="D37" s="85">
        <v>19756</v>
      </c>
      <c r="E37" s="85">
        <v>33758</v>
      </c>
      <c r="F37" s="85">
        <v>259929.62</v>
      </c>
      <c r="G37" s="283">
        <v>141384.13</v>
      </c>
      <c r="H37" s="283">
        <v>33758</v>
      </c>
      <c r="I37" s="283">
        <v>33758</v>
      </c>
    </row>
    <row r="38" spans="1:9" x14ac:dyDescent="0.2">
      <c r="A38" s="92"/>
      <c r="B38" s="93"/>
      <c r="C38" s="85"/>
      <c r="D38" s="85"/>
      <c r="E38" s="85"/>
      <c r="F38" s="85"/>
      <c r="G38" s="85"/>
      <c r="H38" s="85"/>
      <c r="I38" s="85"/>
    </row>
    <row r="39" spans="1:9" x14ac:dyDescent="0.2">
      <c r="A39" s="82" t="s">
        <v>22</v>
      </c>
      <c r="B39" s="96"/>
      <c r="C39" s="38" t="s">
        <v>44</v>
      </c>
      <c r="D39" s="38" t="s">
        <v>44</v>
      </c>
      <c r="E39" s="38" t="s">
        <v>44</v>
      </c>
      <c r="F39" s="38" t="s">
        <v>44</v>
      </c>
      <c r="G39" s="38" t="s">
        <v>44</v>
      </c>
      <c r="H39" s="38" t="s">
        <v>44</v>
      </c>
      <c r="I39" s="38" t="s">
        <v>44</v>
      </c>
    </row>
    <row r="40" spans="1:9" x14ac:dyDescent="0.2">
      <c r="A40" s="360"/>
      <c r="B40" s="360"/>
      <c r="C40" s="360"/>
      <c r="D40" s="360"/>
      <c r="E40" s="360"/>
      <c r="F40" s="360"/>
      <c r="G40" s="360"/>
      <c r="H40" s="360"/>
      <c r="I40" s="360"/>
    </row>
    <row r="41" spans="1:9" x14ac:dyDescent="0.2">
      <c r="A41" s="98" t="s">
        <v>23</v>
      </c>
      <c r="B41" s="74"/>
      <c r="C41" s="68"/>
      <c r="D41" s="68"/>
      <c r="E41" s="99"/>
      <c r="F41" s="99"/>
      <c r="G41" s="99"/>
      <c r="H41" s="99"/>
      <c r="I41" s="99"/>
    </row>
    <row r="42" spans="1:9" x14ac:dyDescent="0.2">
      <c r="A42" s="100" t="s">
        <v>45</v>
      </c>
      <c r="B42" s="93"/>
      <c r="C42" s="64"/>
      <c r="D42" s="64"/>
      <c r="E42" s="95"/>
      <c r="F42" s="95"/>
      <c r="G42" s="95"/>
      <c r="H42" s="95"/>
      <c r="I42" s="95"/>
    </row>
    <row r="43" spans="1:9" x14ac:dyDescent="0.2">
      <c r="A43" s="82"/>
      <c r="B43" s="83"/>
      <c r="C43" s="85"/>
      <c r="D43" s="85"/>
      <c r="E43" s="85"/>
      <c r="F43" s="85"/>
      <c r="G43" s="85"/>
      <c r="H43" s="85"/>
      <c r="I43" s="85"/>
    </row>
    <row r="44" spans="1:9" x14ac:dyDescent="0.2">
      <c r="A44" s="82" t="s">
        <v>6</v>
      </c>
      <c r="B44" s="83"/>
      <c r="C44" s="56"/>
      <c r="D44" s="56"/>
      <c r="E44" s="85"/>
      <c r="F44" s="85"/>
      <c r="G44" s="85"/>
      <c r="H44" s="85"/>
      <c r="I44" s="85"/>
    </row>
    <row r="45" spans="1:9" x14ac:dyDescent="0.2">
      <c r="A45" s="82"/>
      <c r="B45" s="83"/>
      <c r="C45" s="56"/>
      <c r="D45" s="56"/>
      <c r="E45" s="85"/>
      <c r="F45" s="85"/>
      <c r="G45" s="85"/>
      <c r="H45" s="85"/>
      <c r="I45" s="85"/>
    </row>
    <row r="46" spans="1:9" x14ac:dyDescent="0.2">
      <c r="A46" s="100" t="s">
        <v>8</v>
      </c>
      <c r="B46" s="96"/>
      <c r="C46" s="56"/>
      <c r="D46" s="56"/>
      <c r="E46" s="85"/>
      <c r="F46" s="85"/>
      <c r="G46" s="85"/>
      <c r="H46" s="85"/>
      <c r="I46" s="85"/>
    </row>
    <row r="47" spans="1:9" x14ac:dyDescent="0.2">
      <c r="A47" s="101" t="s">
        <v>9</v>
      </c>
      <c r="B47" s="102"/>
      <c r="C47" s="56"/>
      <c r="D47" s="56"/>
      <c r="E47" s="85"/>
      <c r="F47" s="85"/>
      <c r="G47" s="85"/>
      <c r="H47" s="85"/>
      <c r="I47" s="85"/>
    </row>
  </sheetData>
  <sheetProtection selectLockedCells="1"/>
  <mergeCells count="5">
    <mergeCell ref="A40:I40"/>
    <mergeCell ref="A8:I8"/>
    <mergeCell ref="A12:I13"/>
    <mergeCell ref="A15:I15"/>
    <mergeCell ref="A20:I20"/>
  </mergeCells>
  <printOptions horizontalCentered="1"/>
  <pageMargins left="0.75" right="0.75" top="0.6" bottom="0.55000000000000004" header="0.28000000000000003" footer="0.16"/>
  <pageSetup scale="88" orientation="landscape" r:id="rId1"/>
  <headerFooter alignWithMargins="0">
    <oddHeader>&amp;C&amp;"Arial,Bold"Report on Non-General Fund Information
&amp;"Arial,Regular"for Submittal to the 2025 Legislature</oddHeader>
    <oddFooter>&amp;LForm 37-47 &amp;R&amp;D  &amp;T</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9FCC2F-A3C8-436A-8BC8-435A9005007C}">
  <sheetPr>
    <pageSetUpPr fitToPage="1"/>
  </sheetPr>
  <dimension ref="A1:I47"/>
  <sheetViews>
    <sheetView zoomScaleNormal="100" zoomScaleSheetLayoutView="100" workbookViewId="0">
      <selection activeCell="K15" sqref="K15"/>
    </sheetView>
  </sheetViews>
  <sheetFormatPr defaultColWidth="10.28515625" defaultRowHeight="12.75" x14ac:dyDescent="0.2"/>
  <cols>
    <col min="1" max="2" width="14.7109375" style="48" customWidth="1"/>
    <col min="3" max="8" width="14" style="48" customWidth="1"/>
    <col min="9" max="9" width="13.140625" style="48" customWidth="1"/>
    <col min="10" max="12" width="10.28515625" style="48"/>
    <col min="13" max="13" width="9.28515625" style="48" bestFit="1" customWidth="1"/>
    <col min="14" max="16384" width="10.28515625" style="48"/>
  </cols>
  <sheetData>
    <row r="1" spans="1:9" x14ac:dyDescent="0.2">
      <c r="A1" s="73"/>
      <c r="B1" s="73"/>
      <c r="C1" s="73"/>
      <c r="D1" s="73"/>
      <c r="E1" s="73"/>
      <c r="F1" s="73"/>
      <c r="G1" s="73"/>
      <c r="H1" s="73"/>
      <c r="I1" s="73"/>
    </row>
    <row r="2" spans="1:9" x14ac:dyDescent="0.2">
      <c r="A2" s="73" t="s">
        <v>13</v>
      </c>
      <c r="B2" s="74" t="s">
        <v>30</v>
      </c>
      <c r="C2" s="74"/>
      <c r="D2" s="74"/>
      <c r="E2" s="73"/>
      <c r="F2" s="73"/>
      <c r="G2" s="75" t="s">
        <v>14</v>
      </c>
      <c r="H2" s="110" t="s">
        <v>35</v>
      </c>
      <c r="I2" s="74"/>
    </row>
    <row r="3" spans="1:9" x14ac:dyDescent="0.2">
      <c r="A3" s="73" t="s">
        <v>20</v>
      </c>
      <c r="B3" s="74" t="s">
        <v>74</v>
      </c>
      <c r="C3" s="74"/>
      <c r="D3" s="74"/>
      <c r="E3" s="73"/>
      <c r="F3" s="73"/>
      <c r="G3" s="75" t="s">
        <v>15</v>
      </c>
      <c r="H3" s="111" t="s">
        <v>37</v>
      </c>
      <c r="I3" s="78"/>
    </row>
    <row r="4" spans="1:9" x14ac:dyDescent="0.2">
      <c r="A4" s="73" t="s">
        <v>16</v>
      </c>
      <c r="B4" s="74" t="s">
        <v>75</v>
      </c>
      <c r="C4" s="74"/>
      <c r="D4" s="74"/>
      <c r="E4" s="73"/>
      <c r="F4" s="73"/>
      <c r="G4" s="75" t="s">
        <v>18</v>
      </c>
      <c r="H4" s="74" t="s">
        <v>31</v>
      </c>
      <c r="I4" s="74"/>
    </row>
    <row r="5" spans="1:9" x14ac:dyDescent="0.2">
      <c r="A5" s="73" t="s">
        <v>17</v>
      </c>
      <c r="B5" s="263" t="s">
        <v>108</v>
      </c>
      <c r="C5" s="264"/>
      <c r="D5" s="264"/>
      <c r="E5" s="73"/>
      <c r="F5" s="73"/>
      <c r="G5" s="75" t="s">
        <v>19</v>
      </c>
      <c r="H5" s="78" t="s">
        <v>76</v>
      </c>
      <c r="I5" s="78"/>
    </row>
    <row r="6" spans="1:9" x14ac:dyDescent="0.2">
      <c r="A6" s="73"/>
      <c r="B6" s="73"/>
      <c r="C6" s="73"/>
      <c r="D6" s="73"/>
      <c r="E6" s="73"/>
      <c r="F6" s="73"/>
      <c r="G6" s="75"/>
      <c r="H6" s="73"/>
      <c r="I6" s="73"/>
    </row>
    <row r="7" spans="1:9" x14ac:dyDescent="0.2">
      <c r="A7" s="73"/>
      <c r="B7" s="73"/>
      <c r="C7" s="73"/>
      <c r="D7" s="73"/>
      <c r="E7" s="73"/>
      <c r="F7" s="73"/>
      <c r="G7" s="73"/>
      <c r="H7" s="73"/>
      <c r="I7" s="73"/>
    </row>
    <row r="8" spans="1:9" s="79" customFormat="1" ht="24" customHeight="1" x14ac:dyDescent="0.2">
      <c r="A8" s="380" t="s">
        <v>386</v>
      </c>
      <c r="B8" s="380"/>
      <c r="C8" s="380"/>
      <c r="D8" s="380"/>
      <c r="E8" s="380"/>
      <c r="F8" s="380"/>
      <c r="G8" s="380"/>
      <c r="H8" s="380"/>
      <c r="I8" s="380"/>
    </row>
    <row r="9" spans="1:9" s="79" customFormat="1" x14ac:dyDescent="0.2">
      <c r="A9" s="114"/>
      <c r="B9" s="114"/>
      <c r="C9" s="114"/>
      <c r="D9" s="114"/>
      <c r="E9" s="114"/>
      <c r="F9" s="114"/>
      <c r="G9" s="114"/>
      <c r="H9" s="114"/>
      <c r="I9" s="114"/>
    </row>
    <row r="10" spans="1:9" s="79" customFormat="1" x14ac:dyDescent="0.2">
      <c r="A10" s="113" t="s">
        <v>41</v>
      </c>
      <c r="B10" s="80"/>
      <c r="C10" s="80"/>
      <c r="D10" s="80"/>
      <c r="E10" s="80"/>
      <c r="F10" s="80"/>
      <c r="G10" s="80"/>
      <c r="H10" s="80"/>
      <c r="I10" s="80"/>
    </row>
    <row r="11" spans="1:9" s="79" customFormat="1" x14ac:dyDescent="0.2">
      <c r="A11" s="113"/>
      <c r="B11" s="80"/>
      <c r="C11" s="80"/>
      <c r="D11" s="80"/>
      <c r="E11" s="80"/>
      <c r="F11" s="80"/>
      <c r="G11" s="80"/>
      <c r="H11" s="80"/>
      <c r="I11" s="80"/>
    </row>
    <row r="12" spans="1:9" s="79" customFormat="1" ht="12.75" customHeight="1" x14ac:dyDescent="0.2">
      <c r="A12" s="405" t="s">
        <v>99</v>
      </c>
      <c r="B12" s="405"/>
      <c r="C12" s="405"/>
      <c r="D12" s="405"/>
      <c r="E12" s="405"/>
      <c r="F12" s="405"/>
      <c r="G12" s="405"/>
      <c r="H12" s="405"/>
      <c r="I12" s="405"/>
    </row>
    <row r="13" spans="1:9" s="79" customFormat="1" x14ac:dyDescent="0.2">
      <c r="A13" s="405"/>
      <c r="B13" s="405"/>
      <c r="C13" s="405"/>
      <c r="D13" s="405"/>
      <c r="E13" s="405"/>
      <c r="F13" s="405"/>
      <c r="G13" s="405"/>
      <c r="H13" s="405"/>
      <c r="I13" s="405"/>
    </row>
    <row r="14" spans="1:9" s="79" customFormat="1" x14ac:dyDescent="0.2">
      <c r="A14" s="115"/>
      <c r="B14" s="115"/>
      <c r="C14" s="115"/>
      <c r="D14" s="115"/>
      <c r="E14" s="115"/>
      <c r="F14" s="115"/>
      <c r="G14" s="115"/>
      <c r="H14" s="115"/>
      <c r="I14" s="115"/>
    </row>
    <row r="15" spans="1:9" s="79" customFormat="1" ht="24.75" customHeight="1" x14ac:dyDescent="0.2">
      <c r="A15" s="406" t="s">
        <v>77</v>
      </c>
      <c r="B15" s="407"/>
      <c r="C15" s="407"/>
      <c r="D15" s="407"/>
      <c r="E15" s="407"/>
      <c r="F15" s="407"/>
      <c r="G15" s="407"/>
      <c r="H15" s="407"/>
      <c r="I15" s="407"/>
    </row>
    <row r="16" spans="1:9" s="79" customFormat="1" ht="7.5" customHeight="1" x14ac:dyDescent="0.2">
      <c r="A16" s="152"/>
      <c r="B16" s="153"/>
      <c r="C16" s="153"/>
      <c r="D16" s="153"/>
      <c r="E16" s="153"/>
      <c r="F16" s="153"/>
      <c r="G16" s="153"/>
      <c r="H16" s="153"/>
      <c r="I16" s="153"/>
    </row>
    <row r="17" spans="1:9" s="79" customFormat="1" ht="18" customHeight="1" x14ac:dyDescent="0.2">
      <c r="A17" s="265" t="s">
        <v>332</v>
      </c>
      <c r="B17" s="267"/>
      <c r="C17" s="267"/>
      <c r="D17" s="214" t="s">
        <v>334</v>
      </c>
      <c r="E17" s="153"/>
      <c r="F17" s="153"/>
      <c r="G17" s="153"/>
      <c r="H17" s="153"/>
      <c r="I17" s="153"/>
    </row>
    <row r="18" spans="1:9" s="79" customFormat="1" ht="15" customHeight="1" x14ac:dyDescent="0.2">
      <c r="A18" s="266" t="s">
        <v>333</v>
      </c>
      <c r="B18" s="73"/>
      <c r="C18" s="73"/>
      <c r="D18" s="73"/>
      <c r="E18" s="153"/>
      <c r="F18" s="153"/>
      <c r="G18" s="153"/>
      <c r="H18" s="153"/>
      <c r="I18" s="153"/>
    </row>
    <row r="19" spans="1:9" x14ac:dyDescent="0.2">
      <c r="A19" s="73"/>
      <c r="B19" s="73"/>
      <c r="C19" s="73"/>
      <c r="D19" s="73"/>
      <c r="E19" s="73"/>
      <c r="F19" s="73"/>
      <c r="G19" s="73"/>
      <c r="H19" s="73"/>
      <c r="I19" s="73"/>
    </row>
    <row r="20" spans="1:9" x14ac:dyDescent="0.2">
      <c r="A20" s="382" t="s">
        <v>12</v>
      </c>
      <c r="B20" s="383"/>
      <c r="C20" s="383"/>
      <c r="D20" s="383"/>
      <c r="E20" s="383"/>
      <c r="F20" s="383"/>
      <c r="G20" s="383"/>
      <c r="H20" s="383"/>
      <c r="I20" s="384"/>
    </row>
    <row r="21" spans="1:9" s="1" customFormat="1" x14ac:dyDescent="0.2">
      <c r="A21" s="6"/>
      <c r="B21" s="7"/>
      <c r="C21" s="8" t="s">
        <v>26</v>
      </c>
      <c r="D21" s="8" t="s">
        <v>27</v>
      </c>
      <c r="E21" s="8" t="s">
        <v>28</v>
      </c>
      <c r="F21" s="8" t="s">
        <v>29</v>
      </c>
      <c r="G21" s="36" t="s">
        <v>100</v>
      </c>
      <c r="H21" s="36" t="s">
        <v>101</v>
      </c>
      <c r="I21" s="36" t="s">
        <v>102</v>
      </c>
    </row>
    <row r="22" spans="1:9" x14ac:dyDescent="0.2">
      <c r="A22" s="82"/>
      <c r="B22" s="83"/>
      <c r="C22" s="84" t="s">
        <v>10</v>
      </c>
      <c r="D22" s="10" t="s">
        <v>10</v>
      </c>
      <c r="E22" s="10" t="s">
        <v>10</v>
      </c>
      <c r="F22" s="10" t="s">
        <v>10</v>
      </c>
      <c r="G22" s="10" t="s">
        <v>10</v>
      </c>
      <c r="H22" s="10" t="s">
        <v>11</v>
      </c>
      <c r="I22" s="10" t="s">
        <v>11</v>
      </c>
    </row>
    <row r="23" spans="1:9" x14ac:dyDescent="0.2">
      <c r="A23" s="82" t="s">
        <v>0</v>
      </c>
      <c r="B23" s="83"/>
      <c r="C23" s="85">
        <v>2829750</v>
      </c>
      <c r="D23" s="85">
        <v>200000</v>
      </c>
      <c r="E23" s="85">
        <v>336716</v>
      </c>
      <c r="F23" s="85">
        <v>336716</v>
      </c>
      <c r="G23" s="283">
        <v>539000</v>
      </c>
      <c r="H23" s="283">
        <v>2058719</v>
      </c>
      <c r="I23" s="283">
        <v>539000</v>
      </c>
    </row>
    <row r="24" spans="1:9" x14ac:dyDescent="0.2">
      <c r="A24" s="82" t="s">
        <v>1</v>
      </c>
      <c r="B24" s="83"/>
      <c r="C24" s="85">
        <v>135.49000000004889</v>
      </c>
      <c r="D24" s="85">
        <f t="shared" ref="D24" si="0">C35</f>
        <v>8060.7600000000384</v>
      </c>
      <c r="E24" s="85">
        <f t="shared" ref="E24" si="1">D35</f>
        <v>7864.9699999999721</v>
      </c>
      <c r="F24" s="85">
        <f t="shared" ref="F24" si="2">E35</f>
        <v>10648.989999999991</v>
      </c>
      <c r="G24" s="85">
        <f t="shared" ref="G24" si="3">F35</f>
        <v>8012.640000000014</v>
      </c>
      <c r="H24" s="85">
        <f t="shared" ref="H24" si="4">G35</f>
        <v>2530.9200000000419</v>
      </c>
      <c r="I24" s="85">
        <f t="shared" ref="I24" si="5">H35</f>
        <v>1284.9200000000419</v>
      </c>
    </row>
    <row r="25" spans="1:9" x14ac:dyDescent="0.2">
      <c r="A25" s="82" t="s">
        <v>2</v>
      </c>
      <c r="B25" s="83"/>
      <c r="C25" s="87">
        <v>269835</v>
      </c>
      <c r="D25" s="85">
        <v>282486.09999999998</v>
      </c>
      <c r="E25" s="85">
        <v>284570.51</v>
      </c>
      <c r="F25" s="85">
        <v>275195.75</v>
      </c>
      <c r="G25" s="284">
        <v>483754</v>
      </c>
      <c r="H25" s="284">
        <v>483754</v>
      </c>
      <c r="I25" s="284">
        <v>483754</v>
      </c>
    </row>
    <row r="26" spans="1:9" x14ac:dyDescent="0.2">
      <c r="A26" s="82" t="s">
        <v>3</v>
      </c>
      <c r="B26" s="83"/>
      <c r="C26" s="87">
        <v>261909.73</v>
      </c>
      <c r="D26" s="85">
        <v>282681.89</v>
      </c>
      <c r="E26" s="85">
        <v>281786.49</v>
      </c>
      <c r="F26" s="85">
        <v>277832.09999999998</v>
      </c>
      <c r="G26" s="284">
        <v>489235.72</v>
      </c>
      <c r="H26" s="284">
        <v>485000</v>
      </c>
      <c r="I26" s="284">
        <v>485000</v>
      </c>
    </row>
    <row r="27" spans="1:9" x14ac:dyDescent="0.2">
      <c r="A27" s="82"/>
      <c r="B27" s="83"/>
      <c r="C27" s="85"/>
      <c r="D27" s="85"/>
      <c r="E27" s="85"/>
      <c r="F27" s="85"/>
      <c r="G27" s="85"/>
      <c r="H27" s="85"/>
      <c r="I27" s="85"/>
    </row>
    <row r="28" spans="1:9" x14ac:dyDescent="0.2">
      <c r="A28" s="82" t="s">
        <v>4</v>
      </c>
      <c r="B28" s="78"/>
      <c r="C28" s="88"/>
      <c r="D28" s="88"/>
      <c r="E28" s="89"/>
      <c r="F28" s="89"/>
      <c r="G28" s="89"/>
      <c r="H28" s="89"/>
      <c r="I28" s="89"/>
    </row>
    <row r="29" spans="1:9" x14ac:dyDescent="0.2">
      <c r="A29" s="337" t="s">
        <v>25</v>
      </c>
      <c r="B29" s="78"/>
      <c r="C29" s="90"/>
      <c r="D29" s="90"/>
      <c r="E29" s="91"/>
      <c r="F29" s="91"/>
      <c r="G29" s="91"/>
      <c r="H29" s="91"/>
      <c r="I29" s="91"/>
    </row>
    <row r="30" spans="1:9" x14ac:dyDescent="0.2">
      <c r="A30" s="92"/>
      <c r="B30" s="93"/>
      <c r="C30" s="85"/>
      <c r="D30" s="85"/>
      <c r="E30" s="85"/>
      <c r="F30" s="85"/>
      <c r="G30" s="85"/>
      <c r="H30" s="85"/>
      <c r="I30" s="85"/>
    </row>
    <row r="31" spans="1:9" x14ac:dyDescent="0.2">
      <c r="A31" s="92"/>
      <c r="B31" s="93"/>
      <c r="C31" s="85"/>
      <c r="D31" s="85"/>
      <c r="E31" s="85"/>
      <c r="F31" s="85"/>
      <c r="G31" s="85"/>
      <c r="H31" s="85"/>
      <c r="I31" s="85"/>
    </row>
    <row r="32" spans="1:9" x14ac:dyDescent="0.2">
      <c r="A32" s="92"/>
      <c r="B32" s="93"/>
      <c r="C32" s="85"/>
      <c r="D32" s="85"/>
      <c r="E32" s="85"/>
      <c r="F32" s="85"/>
      <c r="G32" s="85"/>
      <c r="H32" s="85"/>
      <c r="I32" s="85"/>
    </row>
    <row r="33" spans="1:9" x14ac:dyDescent="0.2">
      <c r="A33" s="82" t="s">
        <v>5</v>
      </c>
      <c r="B33" s="83"/>
      <c r="C33" s="85"/>
      <c r="D33" s="85"/>
      <c r="E33" s="85"/>
      <c r="F33" s="85"/>
      <c r="G33" s="85"/>
      <c r="H33" s="85"/>
      <c r="I33" s="85"/>
    </row>
    <row r="34" spans="1:9" x14ac:dyDescent="0.2">
      <c r="A34" s="82"/>
      <c r="B34" s="83"/>
      <c r="C34" s="85"/>
      <c r="D34" s="85"/>
      <c r="E34" s="85"/>
      <c r="F34" s="85"/>
      <c r="G34" s="85"/>
      <c r="H34" s="85"/>
      <c r="I34" s="85"/>
    </row>
    <row r="35" spans="1:9" x14ac:dyDescent="0.2">
      <c r="A35" s="82" t="s">
        <v>7</v>
      </c>
      <c r="B35" s="83"/>
      <c r="C35" s="59">
        <v>8060.7600000000384</v>
      </c>
      <c r="D35" s="59">
        <f t="shared" ref="D35:F35" si="6">D24+D25-D26+D33</f>
        <v>7864.9699999999721</v>
      </c>
      <c r="E35" s="59">
        <f t="shared" si="6"/>
        <v>10648.989999999991</v>
      </c>
      <c r="F35" s="59">
        <f t="shared" si="6"/>
        <v>8012.640000000014</v>
      </c>
      <c r="G35" s="59">
        <f t="shared" ref="G35:I35" si="7">G24+G25-G26+G33</f>
        <v>2530.9200000000419</v>
      </c>
      <c r="H35" s="59">
        <f t="shared" si="7"/>
        <v>1284.9200000000419</v>
      </c>
      <c r="I35" s="59">
        <f t="shared" si="7"/>
        <v>38.92000000004191</v>
      </c>
    </row>
    <row r="36" spans="1:9" x14ac:dyDescent="0.2">
      <c r="A36" s="92"/>
      <c r="B36" s="93"/>
      <c r="C36" s="85"/>
      <c r="D36" s="85"/>
      <c r="E36" s="85"/>
      <c r="F36" s="85"/>
      <c r="G36" s="85"/>
      <c r="H36" s="85"/>
      <c r="I36" s="85"/>
    </row>
    <row r="37" spans="1:9" x14ac:dyDescent="0.2">
      <c r="A37" s="82" t="s">
        <v>21</v>
      </c>
      <c r="B37" s="83"/>
      <c r="C37" s="86">
        <v>13000</v>
      </c>
      <c r="D37" s="85">
        <v>60235</v>
      </c>
      <c r="E37" s="85">
        <v>67958.41</v>
      </c>
      <c r="F37" s="85">
        <v>83117.52</v>
      </c>
      <c r="G37" s="85">
        <v>133239.01999999999</v>
      </c>
      <c r="H37" s="85">
        <v>70000</v>
      </c>
      <c r="I37" s="85">
        <v>70000</v>
      </c>
    </row>
    <row r="38" spans="1:9" x14ac:dyDescent="0.2">
      <c r="A38" s="92"/>
      <c r="B38" s="93"/>
      <c r="C38" s="86"/>
      <c r="D38" s="85"/>
      <c r="E38" s="85"/>
      <c r="F38" s="85"/>
      <c r="G38" s="85"/>
      <c r="H38" s="85"/>
      <c r="I38" s="85"/>
    </row>
    <row r="39" spans="1:9" x14ac:dyDescent="0.2">
      <c r="A39" s="82" t="s">
        <v>22</v>
      </c>
      <c r="B39" s="96"/>
      <c r="C39" s="38" t="s">
        <v>44</v>
      </c>
      <c r="D39" s="38" t="s">
        <v>44</v>
      </c>
      <c r="E39" s="38" t="s">
        <v>44</v>
      </c>
      <c r="F39" s="38" t="s">
        <v>44</v>
      </c>
      <c r="G39" s="38" t="s">
        <v>44</v>
      </c>
      <c r="H39" s="38" t="s">
        <v>44</v>
      </c>
      <c r="I39" s="38" t="s">
        <v>44</v>
      </c>
    </row>
    <row r="40" spans="1:9" x14ac:dyDescent="0.2">
      <c r="A40" s="360"/>
      <c r="B40" s="360"/>
      <c r="C40" s="360"/>
      <c r="D40" s="360"/>
      <c r="E40" s="360"/>
      <c r="F40" s="360"/>
      <c r="G40" s="360"/>
      <c r="H40" s="360"/>
      <c r="I40" s="360"/>
    </row>
    <row r="41" spans="1:9" x14ac:dyDescent="0.2">
      <c r="A41" s="98" t="s">
        <v>23</v>
      </c>
      <c r="B41" s="74"/>
      <c r="C41" s="68"/>
      <c r="D41" s="68"/>
      <c r="E41" s="99"/>
      <c r="F41" s="99"/>
      <c r="G41" s="99"/>
      <c r="H41" s="99"/>
      <c r="I41" s="99"/>
    </row>
    <row r="42" spans="1:9" x14ac:dyDescent="0.2">
      <c r="A42" s="100" t="s">
        <v>45</v>
      </c>
      <c r="B42" s="93"/>
      <c r="C42" s="64"/>
      <c r="D42" s="64"/>
      <c r="E42" s="95"/>
      <c r="F42" s="95"/>
      <c r="G42" s="95"/>
      <c r="H42" s="95"/>
      <c r="I42" s="95"/>
    </row>
    <row r="43" spans="1:9" x14ac:dyDescent="0.2">
      <c r="A43" s="82"/>
      <c r="B43" s="83"/>
      <c r="C43" s="85"/>
      <c r="D43" s="85"/>
      <c r="E43" s="85"/>
      <c r="F43" s="85"/>
      <c r="G43" s="85"/>
      <c r="H43" s="85"/>
      <c r="I43" s="85"/>
    </row>
    <row r="44" spans="1:9" x14ac:dyDescent="0.2">
      <c r="A44" s="82" t="s">
        <v>6</v>
      </c>
      <c r="B44" s="83"/>
      <c r="C44" s="56"/>
      <c r="D44" s="56"/>
      <c r="E44" s="85"/>
      <c r="F44" s="85"/>
      <c r="G44" s="85"/>
      <c r="H44" s="85"/>
      <c r="I44" s="85"/>
    </row>
    <row r="45" spans="1:9" x14ac:dyDescent="0.2">
      <c r="A45" s="82"/>
      <c r="B45" s="83"/>
      <c r="C45" s="56"/>
      <c r="D45" s="56"/>
      <c r="E45" s="85"/>
      <c r="F45" s="85"/>
      <c r="G45" s="85"/>
      <c r="H45" s="85"/>
      <c r="I45" s="85"/>
    </row>
    <row r="46" spans="1:9" x14ac:dyDescent="0.2">
      <c r="A46" s="100" t="s">
        <v>8</v>
      </c>
      <c r="B46" s="96"/>
      <c r="C46" s="56"/>
      <c r="D46" s="56"/>
      <c r="E46" s="85"/>
      <c r="F46" s="85"/>
      <c r="G46" s="85"/>
      <c r="H46" s="85"/>
      <c r="I46" s="85"/>
    </row>
    <row r="47" spans="1:9" x14ac:dyDescent="0.2">
      <c r="A47" s="101" t="s">
        <v>9</v>
      </c>
      <c r="B47" s="102"/>
      <c r="C47" s="56"/>
      <c r="D47" s="56"/>
      <c r="E47" s="85"/>
      <c r="F47" s="85"/>
      <c r="G47" s="85"/>
      <c r="H47" s="85"/>
      <c r="I47" s="85"/>
    </row>
  </sheetData>
  <sheetProtection selectLockedCells="1"/>
  <mergeCells count="5">
    <mergeCell ref="A40:I40"/>
    <mergeCell ref="A8:I8"/>
    <mergeCell ref="A12:I13"/>
    <mergeCell ref="A15:I15"/>
    <mergeCell ref="A20:I20"/>
  </mergeCells>
  <printOptions horizontalCentered="1"/>
  <pageMargins left="0.75" right="0.75" top="0.6" bottom="0.55000000000000004" header="0.28000000000000003" footer="0.16"/>
  <pageSetup scale="86" orientation="landscape" r:id="rId1"/>
  <headerFooter alignWithMargins="0">
    <oddHeader>&amp;C&amp;"Arial,Bold"Report on Non-General Fund Information
&amp;"Arial,Regular"for Submittal to the 2025 Legislature</oddHeader>
    <oddFooter>&amp;LForm 37-47 &amp;R&amp;D  &amp;T</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9CBF8D-AD02-43DA-8C81-C42D957EA6A2}">
  <sheetPr>
    <pageSetUpPr fitToPage="1"/>
  </sheetPr>
  <dimension ref="A1:L50"/>
  <sheetViews>
    <sheetView zoomScaleNormal="100" zoomScaleSheetLayoutView="100" workbookViewId="0">
      <selection activeCell="M30" sqref="M30"/>
    </sheetView>
  </sheetViews>
  <sheetFormatPr defaultColWidth="10.28515625" defaultRowHeight="12.75" x14ac:dyDescent="0.2"/>
  <cols>
    <col min="1" max="2" width="14.7109375" style="48" customWidth="1"/>
    <col min="3" max="8" width="14" style="48" customWidth="1"/>
    <col min="9" max="9" width="13.140625" style="48" customWidth="1"/>
    <col min="10" max="12" width="10.28515625" style="48"/>
    <col min="13" max="13" width="9.28515625" style="48" bestFit="1" customWidth="1"/>
    <col min="14" max="16384" width="10.28515625" style="48"/>
  </cols>
  <sheetData>
    <row r="1" spans="1:9" x14ac:dyDescent="0.2">
      <c r="A1" s="73"/>
      <c r="B1" s="73"/>
      <c r="C1" s="73"/>
      <c r="D1" s="73"/>
      <c r="E1" s="73"/>
      <c r="F1" s="73"/>
      <c r="G1" s="73"/>
      <c r="H1" s="73"/>
      <c r="I1" s="73"/>
    </row>
    <row r="2" spans="1:9" x14ac:dyDescent="0.2">
      <c r="A2" s="73" t="s">
        <v>13</v>
      </c>
      <c r="B2" s="74" t="s">
        <v>30</v>
      </c>
      <c r="C2" s="74"/>
      <c r="D2" s="74"/>
      <c r="E2" s="73"/>
      <c r="F2" s="73"/>
      <c r="G2" s="75" t="s">
        <v>14</v>
      </c>
      <c r="H2" s="110" t="s">
        <v>35</v>
      </c>
      <c r="I2" s="74"/>
    </row>
    <row r="3" spans="1:9" x14ac:dyDescent="0.2">
      <c r="A3" s="73" t="s">
        <v>20</v>
      </c>
      <c r="B3" s="74" t="s">
        <v>74</v>
      </c>
      <c r="C3" s="74"/>
      <c r="D3" s="74"/>
      <c r="E3" s="73"/>
      <c r="F3" s="73"/>
      <c r="G3" s="75" t="s">
        <v>15</v>
      </c>
      <c r="H3" s="111" t="s">
        <v>37</v>
      </c>
      <c r="I3" s="78"/>
    </row>
    <row r="4" spans="1:9" x14ac:dyDescent="0.2">
      <c r="A4" s="73" t="s">
        <v>16</v>
      </c>
      <c r="B4" s="74" t="s">
        <v>78</v>
      </c>
      <c r="C4" s="74"/>
      <c r="D4" s="74"/>
      <c r="E4" s="73"/>
      <c r="F4" s="73"/>
      <c r="G4" s="75" t="s">
        <v>18</v>
      </c>
      <c r="H4" s="74" t="s">
        <v>31</v>
      </c>
      <c r="I4" s="74"/>
    </row>
    <row r="5" spans="1:9" x14ac:dyDescent="0.2">
      <c r="A5" s="73" t="s">
        <v>17</v>
      </c>
      <c r="B5" s="263" t="s">
        <v>109</v>
      </c>
      <c r="C5" s="264"/>
      <c r="D5" s="264"/>
      <c r="E5" s="273"/>
      <c r="F5" s="73"/>
      <c r="G5" s="75" t="s">
        <v>19</v>
      </c>
      <c r="H5" s="78" t="s">
        <v>79</v>
      </c>
      <c r="I5" s="78"/>
    </row>
    <row r="6" spans="1:9" x14ac:dyDescent="0.2">
      <c r="A6" s="73"/>
      <c r="B6" s="73"/>
      <c r="C6" s="73"/>
      <c r="D6" s="73"/>
      <c r="E6" s="73"/>
      <c r="F6" s="73"/>
      <c r="G6" s="75"/>
      <c r="H6" s="73"/>
      <c r="I6" s="73"/>
    </row>
    <row r="7" spans="1:9" x14ac:dyDescent="0.2">
      <c r="A7" s="73"/>
      <c r="B7" s="73"/>
      <c r="C7" s="73"/>
      <c r="D7" s="73"/>
      <c r="E7" s="73"/>
      <c r="F7" s="73"/>
      <c r="G7" s="73"/>
      <c r="H7" s="73"/>
      <c r="I7" s="73"/>
    </row>
    <row r="8" spans="1:9" s="79" customFormat="1" ht="12.75" customHeight="1" x14ac:dyDescent="0.2">
      <c r="A8" s="380" t="s">
        <v>387</v>
      </c>
      <c r="B8" s="380"/>
      <c r="C8" s="380"/>
      <c r="D8" s="380"/>
      <c r="E8" s="380"/>
      <c r="F8" s="380"/>
      <c r="G8" s="380"/>
      <c r="H8" s="380"/>
      <c r="I8" s="380"/>
    </row>
    <row r="9" spans="1:9" s="79" customFormat="1" x14ac:dyDescent="0.2">
      <c r="A9" s="380"/>
      <c r="B9" s="380"/>
      <c r="C9" s="380"/>
      <c r="D9" s="380"/>
      <c r="E9" s="380"/>
      <c r="F9" s="380"/>
      <c r="G9" s="380"/>
      <c r="H9" s="380"/>
      <c r="I9" s="380"/>
    </row>
    <row r="10" spans="1:9" s="79" customFormat="1" x14ac:dyDescent="0.2">
      <c r="A10" s="112"/>
      <c r="B10" s="112"/>
      <c r="C10" s="112"/>
      <c r="D10" s="112"/>
      <c r="E10" s="112"/>
      <c r="F10" s="112"/>
      <c r="G10" s="112"/>
      <c r="H10" s="112"/>
      <c r="I10" s="112"/>
    </row>
    <row r="11" spans="1:9" s="79" customFormat="1" x14ac:dyDescent="0.2">
      <c r="A11" s="113" t="s">
        <v>41</v>
      </c>
      <c r="B11" s="80"/>
      <c r="C11" s="80"/>
      <c r="D11" s="80"/>
      <c r="E11" s="80"/>
      <c r="F11" s="80"/>
      <c r="G11" s="80"/>
      <c r="H11" s="80"/>
      <c r="I11" s="80"/>
    </row>
    <row r="12" spans="1:9" s="79" customFormat="1" x14ac:dyDescent="0.2">
      <c r="A12" s="113"/>
      <c r="B12" s="80"/>
      <c r="C12" s="80"/>
      <c r="D12" s="80"/>
      <c r="E12" s="80"/>
      <c r="F12" s="80"/>
      <c r="G12" s="80"/>
      <c r="H12" s="80"/>
      <c r="I12" s="80"/>
    </row>
    <row r="13" spans="1:9" s="79" customFormat="1" ht="12.75" customHeight="1" x14ac:dyDescent="0.2">
      <c r="A13" s="380" t="s">
        <v>80</v>
      </c>
      <c r="B13" s="380"/>
      <c r="C13" s="380"/>
      <c r="D13" s="380"/>
      <c r="E13" s="380"/>
      <c r="F13" s="380"/>
      <c r="G13" s="380"/>
      <c r="H13" s="380"/>
      <c r="I13" s="380"/>
    </row>
    <row r="14" spans="1:9" s="79" customFormat="1" x14ac:dyDescent="0.2">
      <c r="A14" s="380"/>
      <c r="B14" s="380"/>
      <c r="C14" s="380"/>
      <c r="D14" s="380"/>
      <c r="E14" s="380"/>
      <c r="F14" s="380"/>
      <c r="G14" s="380"/>
      <c r="H14" s="380"/>
      <c r="I14" s="380"/>
    </row>
    <row r="15" spans="1:9" s="79" customFormat="1" x14ac:dyDescent="0.2">
      <c r="A15" s="380"/>
      <c r="B15" s="380"/>
      <c r="C15" s="380"/>
      <c r="D15" s="380"/>
      <c r="E15" s="380"/>
      <c r="F15" s="380"/>
      <c r="G15" s="380"/>
      <c r="H15" s="380"/>
      <c r="I15" s="380"/>
    </row>
    <row r="16" spans="1:9" s="79" customFormat="1" x14ac:dyDescent="0.2">
      <c r="A16" s="112"/>
      <c r="B16" s="112"/>
      <c r="C16" s="112"/>
      <c r="D16" s="112"/>
      <c r="E16" s="112"/>
      <c r="F16" s="112"/>
      <c r="G16" s="112"/>
      <c r="H16" s="112"/>
      <c r="I16" s="112"/>
    </row>
    <row r="17" spans="1:12" s="79" customFormat="1" ht="12.75" customHeight="1" x14ac:dyDescent="0.2">
      <c r="A17" s="369" t="s">
        <v>77</v>
      </c>
      <c r="B17" s="369"/>
      <c r="C17" s="369"/>
      <c r="D17" s="369"/>
      <c r="E17" s="369"/>
      <c r="F17" s="369"/>
      <c r="G17" s="369"/>
      <c r="H17" s="369"/>
      <c r="I17" s="369"/>
    </row>
    <row r="18" spans="1:12" s="79" customFormat="1" x14ac:dyDescent="0.2">
      <c r="A18" s="369"/>
      <c r="B18" s="369"/>
      <c r="C18" s="369"/>
      <c r="D18" s="369"/>
      <c r="E18" s="369"/>
      <c r="F18" s="369"/>
      <c r="G18" s="369"/>
      <c r="H18" s="369"/>
      <c r="I18" s="369"/>
    </row>
    <row r="19" spans="1:12" s="79" customFormat="1" x14ac:dyDescent="0.2">
      <c r="A19" s="150"/>
      <c r="B19" s="150"/>
      <c r="C19" s="150"/>
      <c r="D19" s="150"/>
      <c r="E19" s="150"/>
      <c r="F19" s="150"/>
      <c r="G19" s="150"/>
      <c r="H19" s="150"/>
      <c r="I19" s="150"/>
    </row>
    <row r="20" spans="1:12" s="79" customFormat="1" x14ac:dyDescent="0.2">
      <c r="A20" s="265" t="s">
        <v>332</v>
      </c>
      <c r="B20" s="267"/>
      <c r="C20" s="267"/>
      <c r="D20" s="267" t="s">
        <v>334</v>
      </c>
      <c r="E20" s="150"/>
      <c r="F20" s="150"/>
      <c r="G20" s="150"/>
      <c r="H20" s="150"/>
      <c r="I20" s="150"/>
    </row>
    <row r="21" spans="1:12" s="79" customFormat="1" x14ac:dyDescent="0.2">
      <c r="A21" s="266" t="s">
        <v>333</v>
      </c>
      <c r="B21" s="73"/>
      <c r="C21" s="73"/>
      <c r="D21" s="73"/>
      <c r="E21" s="150"/>
      <c r="F21" s="150"/>
      <c r="G21" s="150"/>
      <c r="H21" s="150"/>
      <c r="I21" s="150"/>
    </row>
    <row r="22" spans="1:12" x14ac:dyDescent="0.2">
      <c r="A22" s="73"/>
      <c r="B22" s="73"/>
      <c r="C22" s="73"/>
      <c r="D22" s="73"/>
      <c r="E22" s="73"/>
      <c r="F22" s="73"/>
      <c r="G22" s="73"/>
      <c r="H22" s="73"/>
      <c r="I22" s="73"/>
    </row>
    <row r="23" spans="1:12" x14ac:dyDescent="0.2">
      <c r="A23" s="382" t="s">
        <v>12</v>
      </c>
      <c r="B23" s="383"/>
      <c r="C23" s="383"/>
      <c r="D23" s="383"/>
      <c r="E23" s="383"/>
      <c r="F23" s="383"/>
      <c r="G23" s="383"/>
      <c r="H23" s="383"/>
      <c r="I23" s="384"/>
    </row>
    <row r="24" spans="1:12" s="1" customFormat="1" x14ac:dyDescent="0.2">
      <c r="A24" s="6"/>
      <c r="B24" s="7"/>
      <c r="C24" s="8" t="s">
        <v>26</v>
      </c>
      <c r="D24" s="8" t="s">
        <v>27</v>
      </c>
      <c r="E24" s="8" t="s">
        <v>28</v>
      </c>
      <c r="F24" s="8" t="s">
        <v>29</v>
      </c>
      <c r="G24" s="36" t="s">
        <v>100</v>
      </c>
      <c r="H24" s="36" t="s">
        <v>101</v>
      </c>
      <c r="I24" s="36" t="s">
        <v>102</v>
      </c>
      <c r="L24" s="79"/>
    </row>
    <row r="25" spans="1:12" x14ac:dyDescent="0.2">
      <c r="A25" s="82"/>
      <c r="B25" s="83"/>
      <c r="C25" s="84" t="s">
        <v>10</v>
      </c>
      <c r="D25" s="10" t="s">
        <v>10</v>
      </c>
      <c r="E25" s="10" t="s">
        <v>10</v>
      </c>
      <c r="F25" s="10" t="s">
        <v>10</v>
      </c>
      <c r="G25" s="10" t="s">
        <v>10</v>
      </c>
      <c r="H25" s="10" t="s">
        <v>11</v>
      </c>
      <c r="I25" s="10" t="s">
        <v>11</v>
      </c>
    </row>
    <row r="26" spans="1:12" x14ac:dyDescent="0.2">
      <c r="A26" s="82" t="s">
        <v>0</v>
      </c>
      <c r="B26" s="83"/>
      <c r="C26" s="85">
        <v>1645875</v>
      </c>
      <c r="D26" s="85">
        <v>122000</v>
      </c>
      <c r="E26" s="85">
        <v>233630</v>
      </c>
      <c r="F26" s="85">
        <v>233630</v>
      </c>
      <c r="G26" s="283">
        <v>313500</v>
      </c>
      <c r="H26" s="283">
        <v>1571428</v>
      </c>
      <c r="I26" s="283">
        <v>313500</v>
      </c>
    </row>
    <row r="27" spans="1:12" x14ac:dyDescent="0.2">
      <c r="A27" s="82" t="s">
        <v>1</v>
      </c>
      <c r="B27" s="83"/>
      <c r="C27" s="85">
        <v>38738.570000000007</v>
      </c>
      <c r="D27" s="85">
        <f t="shared" ref="D27" si="0">C38</f>
        <v>10679.559999999998</v>
      </c>
      <c r="E27" s="85">
        <f t="shared" ref="E27" si="1">D38</f>
        <v>10671.109999999986</v>
      </c>
      <c r="F27" s="85">
        <f t="shared" ref="F27" si="2">E38</f>
        <v>10763.659999999974</v>
      </c>
      <c r="G27" s="85">
        <f t="shared" ref="G27" si="3">F38</f>
        <v>6035.9599999999627</v>
      </c>
      <c r="H27" s="85">
        <f t="shared" ref="H27" si="4">G38</f>
        <v>75.709999999962747</v>
      </c>
      <c r="I27" s="85">
        <f t="shared" ref="I27" si="5">H38</f>
        <v>75.709999999962747</v>
      </c>
    </row>
    <row r="28" spans="1:12" x14ac:dyDescent="0.2">
      <c r="A28" s="82" t="s">
        <v>2</v>
      </c>
      <c r="B28" s="83"/>
      <c r="C28" s="87">
        <v>266124.05</v>
      </c>
      <c r="D28" s="85">
        <v>319180.17</v>
      </c>
      <c r="E28" s="85">
        <v>242859.28</v>
      </c>
      <c r="F28" s="85">
        <v>264742.36</v>
      </c>
      <c r="G28" s="286">
        <v>205063.29</v>
      </c>
      <c r="H28" s="85">
        <v>264742.36</v>
      </c>
      <c r="I28" s="85">
        <v>264742.36</v>
      </c>
    </row>
    <row r="29" spans="1:12" x14ac:dyDescent="0.2">
      <c r="A29" s="82" t="s">
        <v>3</v>
      </c>
      <c r="B29" s="83"/>
      <c r="C29" s="87">
        <v>294183.06</v>
      </c>
      <c r="D29" s="85">
        <v>319188.62</v>
      </c>
      <c r="E29" s="85">
        <v>242766.73</v>
      </c>
      <c r="F29" s="85">
        <v>269470.06</v>
      </c>
      <c r="G29" s="285">
        <v>211023.54</v>
      </c>
      <c r="H29" s="85">
        <v>264742.36</v>
      </c>
      <c r="I29" s="85">
        <v>264742.36</v>
      </c>
    </row>
    <row r="30" spans="1:12" x14ac:dyDescent="0.2">
      <c r="A30" s="82"/>
      <c r="B30" s="83"/>
      <c r="C30" s="85"/>
      <c r="D30" s="85"/>
      <c r="E30" s="85"/>
      <c r="F30" s="85"/>
      <c r="G30" s="85"/>
      <c r="H30" s="85"/>
      <c r="I30" s="85"/>
    </row>
    <row r="31" spans="1:12" x14ac:dyDescent="0.2">
      <c r="A31" s="82" t="s">
        <v>4</v>
      </c>
      <c r="B31" s="78"/>
      <c r="C31" s="88"/>
      <c r="D31" s="88"/>
      <c r="E31" s="89"/>
      <c r="F31" s="89"/>
      <c r="G31" s="89"/>
      <c r="H31" s="89"/>
      <c r="I31" s="89"/>
    </row>
    <row r="32" spans="1:12" x14ac:dyDescent="0.2">
      <c r="A32" s="337" t="s">
        <v>25</v>
      </c>
      <c r="B32" s="78"/>
      <c r="C32" s="90"/>
      <c r="D32" s="90"/>
      <c r="E32" s="91"/>
      <c r="F32" s="91"/>
      <c r="G32" s="91"/>
      <c r="H32" s="91"/>
      <c r="I32" s="91"/>
    </row>
    <row r="33" spans="1:9" x14ac:dyDescent="0.2">
      <c r="A33" s="92"/>
      <c r="B33" s="93"/>
      <c r="C33" s="85"/>
      <c r="D33" s="85"/>
      <c r="E33" s="85"/>
      <c r="F33" s="85"/>
      <c r="G33" s="85"/>
      <c r="H33" s="85"/>
      <c r="I33" s="85"/>
    </row>
    <row r="34" spans="1:9" x14ac:dyDescent="0.2">
      <c r="A34" s="92"/>
      <c r="B34" s="93"/>
      <c r="C34" s="85"/>
      <c r="D34" s="85"/>
      <c r="E34" s="85"/>
      <c r="F34" s="85"/>
      <c r="G34" s="85"/>
      <c r="H34" s="85"/>
      <c r="I34" s="85"/>
    </row>
    <row r="35" spans="1:9" x14ac:dyDescent="0.2">
      <c r="A35" s="92"/>
      <c r="B35" s="93"/>
      <c r="C35" s="85"/>
      <c r="D35" s="85"/>
      <c r="E35" s="85"/>
      <c r="F35" s="85"/>
      <c r="G35" s="85"/>
      <c r="H35" s="85"/>
      <c r="I35" s="85"/>
    </row>
    <row r="36" spans="1:9" x14ac:dyDescent="0.2">
      <c r="A36" s="82" t="s">
        <v>5</v>
      </c>
      <c r="B36" s="83"/>
      <c r="C36" s="85"/>
      <c r="D36" s="85"/>
      <c r="E36" s="85"/>
      <c r="F36" s="85"/>
      <c r="G36" s="85"/>
      <c r="H36" s="85"/>
      <c r="I36" s="85"/>
    </row>
    <row r="37" spans="1:9" x14ac:dyDescent="0.2">
      <c r="A37" s="82"/>
      <c r="B37" s="83"/>
      <c r="C37" s="85"/>
      <c r="D37" s="85"/>
      <c r="E37" s="85"/>
      <c r="F37" s="85"/>
      <c r="G37" s="85"/>
      <c r="H37" s="85"/>
      <c r="I37" s="85"/>
    </row>
    <row r="38" spans="1:9" x14ac:dyDescent="0.2">
      <c r="A38" s="82" t="s">
        <v>7</v>
      </c>
      <c r="B38" s="83"/>
      <c r="C38" s="59">
        <v>10679.559999999998</v>
      </c>
      <c r="D38" s="59">
        <f t="shared" ref="D38:F38" si="6">D27+D28-D29+D36</f>
        <v>10671.109999999986</v>
      </c>
      <c r="E38" s="59">
        <f t="shared" si="6"/>
        <v>10763.659999999974</v>
      </c>
      <c r="F38" s="59">
        <f t="shared" si="6"/>
        <v>6035.9599999999627</v>
      </c>
      <c r="G38" s="59">
        <f t="shared" ref="G38:I38" si="7">G27+G28-G29+G36</f>
        <v>75.709999999962747</v>
      </c>
      <c r="H38" s="59">
        <f t="shared" si="7"/>
        <v>75.709999999962747</v>
      </c>
      <c r="I38" s="59">
        <f t="shared" si="7"/>
        <v>75.709999999962747</v>
      </c>
    </row>
    <row r="39" spans="1:9" x14ac:dyDescent="0.2">
      <c r="A39" s="92"/>
      <c r="B39" s="93"/>
      <c r="C39" s="85"/>
      <c r="D39" s="85"/>
      <c r="E39" s="85"/>
      <c r="F39" s="85"/>
      <c r="G39" s="85"/>
      <c r="H39" s="85"/>
      <c r="I39" s="85"/>
    </row>
    <row r="40" spans="1:9" x14ac:dyDescent="0.2">
      <c r="A40" s="82" t="s">
        <v>21</v>
      </c>
      <c r="B40" s="83"/>
      <c r="C40" s="86">
        <v>1762.85</v>
      </c>
      <c r="D40" s="85">
        <v>1762.85</v>
      </c>
      <c r="E40" s="85">
        <v>1800.85</v>
      </c>
      <c r="F40" s="85">
        <v>3124.97</v>
      </c>
      <c r="G40" s="85">
        <v>21365.24</v>
      </c>
      <c r="H40" s="85">
        <v>3124.97</v>
      </c>
      <c r="I40" s="85">
        <v>3124.97</v>
      </c>
    </row>
    <row r="41" spans="1:9" x14ac:dyDescent="0.2">
      <c r="A41" s="92"/>
      <c r="B41" s="93"/>
      <c r="C41" s="86"/>
      <c r="D41" s="85"/>
      <c r="E41" s="85"/>
      <c r="F41" s="85"/>
      <c r="G41" s="85"/>
      <c r="H41" s="85"/>
      <c r="I41" s="85"/>
    </row>
    <row r="42" spans="1:9" x14ac:dyDescent="0.2">
      <c r="A42" s="82" t="s">
        <v>22</v>
      </c>
      <c r="B42" s="96"/>
      <c r="C42" s="38" t="s">
        <v>44</v>
      </c>
      <c r="D42" s="38" t="s">
        <v>44</v>
      </c>
      <c r="E42" s="38" t="s">
        <v>44</v>
      </c>
      <c r="F42" s="38" t="s">
        <v>44</v>
      </c>
      <c r="G42" s="38" t="s">
        <v>44</v>
      </c>
      <c r="H42" s="38" t="s">
        <v>44</v>
      </c>
      <c r="I42" s="38" t="s">
        <v>44</v>
      </c>
    </row>
    <row r="43" spans="1:9" x14ac:dyDescent="0.2">
      <c r="A43" s="360"/>
      <c r="B43" s="360"/>
      <c r="C43" s="360"/>
      <c r="D43" s="360"/>
      <c r="E43" s="360"/>
      <c r="F43" s="360"/>
      <c r="G43" s="360"/>
      <c r="H43" s="360"/>
      <c r="I43" s="360"/>
    </row>
    <row r="44" spans="1:9" x14ac:dyDescent="0.2">
      <c r="A44" s="98" t="s">
        <v>23</v>
      </c>
      <c r="B44" s="74"/>
      <c r="C44" s="68"/>
      <c r="D44" s="68"/>
      <c r="E44" s="99"/>
      <c r="F44" s="99"/>
      <c r="G44" s="99"/>
      <c r="H44" s="99"/>
      <c r="I44" s="99"/>
    </row>
    <row r="45" spans="1:9" x14ac:dyDescent="0.2">
      <c r="A45" s="100" t="s">
        <v>45</v>
      </c>
      <c r="B45" s="93"/>
      <c r="C45" s="64"/>
      <c r="D45" s="64"/>
      <c r="E45" s="95"/>
      <c r="F45" s="95"/>
      <c r="G45" s="95"/>
      <c r="H45" s="95"/>
      <c r="I45" s="95"/>
    </row>
    <row r="46" spans="1:9" x14ac:dyDescent="0.2">
      <c r="A46" s="82"/>
      <c r="B46" s="83"/>
      <c r="C46" s="85"/>
      <c r="D46" s="85"/>
      <c r="E46" s="85"/>
      <c r="F46" s="85"/>
      <c r="G46" s="85"/>
      <c r="H46" s="85"/>
      <c r="I46" s="85"/>
    </row>
    <row r="47" spans="1:9" x14ac:dyDescent="0.2">
      <c r="A47" s="82" t="s">
        <v>6</v>
      </c>
      <c r="B47" s="83"/>
      <c r="C47" s="56"/>
      <c r="D47" s="56"/>
      <c r="E47" s="85"/>
      <c r="F47" s="85"/>
      <c r="G47" s="85"/>
      <c r="H47" s="85"/>
      <c r="I47" s="85"/>
    </row>
    <row r="48" spans="1:9" x14ac:dyDescent="0.2">
      <c r="A48" s="82"/>
      <c r="B48" s="83"/>
      <c r="C48" s="56"/>
      <c r="D48" s="56"/>
      <c r="E48" s="85"/>
      <c r="F48" s="85"/>
      <c r="G48" s="85"/>
      <c r="H48" s="85"/>
      <c r="I48" s="85"/>
    </row>
    <row r="49" spans="1:9" x14ac:dyDescent="0.2">
      <c r="A49" s="100" t="s">
        <v>8</v>
      </c>
      <c r="B49" s="96"/>
      <c r="C49" s="56"/>
      <c r="D49" s="56"/>
      <c r="E49" s="85"/>
      <c r="F49" s="85"/>
      <c r="G49" s="85"/>
      <c r="H49" s="85"/>
      <c r="I49" s="85"/>
    </row>
    <row r="50" spans="1:9" x14ac:dyDescent="0.2">
      <c r="A50" s="101" t="s">
        <v>9</v>
      </c>
      <c r="B50" s="102"/>
      <c r="C50" s="56"/>
      <c r="D50" s="56"/>
      <c r="E50" s="85"/>
      <c r="F50" s="85"/>
      <c r="G50" s="85"/>
      <c r="H50" s="85"/>
      <c r="I50" s="85"/>
    </row>
  </sheetData>
  <sheetProtection selectLockedCells="1"/>
  <mergeCells count="5">
    <mergeCell ref="A43:I43"/>
    <mergeCell ref="A8:I9"/>
    <mergeCell ref="A13:I15"/>
    <mergeCell ref="A17:I18"/>
    <mergeCell ref="A23:I23"/>
  </mergeCells>
  <printOptions horizontalCentered="1"/>
  <pageMargins left="0.75" right="0.75" top="0.6" bottom="0.55000000000000004" header="0.28000000000000003" footer="0.16"/>
  <pageSetup scale="85" orientation="landscape" r:id="rId1"/>
  <headerFooter alignWithMargins="0">
    <oddHeader>&amp;C&amp;"Arial,Bold"Report on Non-General Fund Information
&amp;"Arial,Regular"for Submittal to the 2025 Legislature</oddHeader>
    <oddFooter>&amp;LForm 37-47 &amp;R&amp;D  &amp;T</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EA0C42-1C65-4ED9-A389-FE7B9068958A}">
  <sheetPr>
    <pageSetUpPr fitToPage="1"/>
  </sheetPr>
  <dimension ref="A1:M52"/>
  <sheetViews>
    <sheetView zoomScaleNormal="100" zoomScaleSheetLayoutView="100" workbookViewId="0">
      <selection activeCell="L14" sqref="L14"/>
    </sheetView>
  </sheetViews>
  <sheetFormatPr defaultColWidth="10.28515625" defaultRowHeight="12.75" x14ac:dyDescent="0.2"/>
  <cols>
    <col min="1" max="2" width="14.7109375" style="48" customWidth="1"/>
    <col min="3" max="8" width="14" style="48" customWidth="1"/>
    <col min="9" max="9" width="13.140625" style="48" customWidth="1"/>
    <col min="10" max="16384" width="10.28515625" style="48"/>
  </cols>
  <sheetData>
    <row r="1" spans="1:9" x14ac:dyDescent="0.2">
      <c r="A1" s="295"/>
      <c r="B1" s="295"/>
      <c r="C1" s="295"/>
      <c r="D1" s="295"/>
      <c r="E1" s="295"/>
      <c r="F1" s="295"/>
      <c r="G1" s="295"/>
      <c r="H1" s="73"/>
      <c r="I1" s="73"/>
    </row>
    <row r="2" spans="1:9" x14ac:dyDescent="0.2">
      <c r="A2" s="73" t="s">
        <v>13</v>
      </c>
      <c r="B2" s="74" t="s">
        <v>30</v>
      </c>
      <c r="C2" s="74"/>
      <c r="D2" s="74"/>
      <c r="E2" s="73"/>
      <c r="F2" s="73"/>
      <c r="G2" s="75" t="s">
        <v>14</v>
      </c>
      <c r="H2" s="116" t="s">
        <v>35</v>
      </c>
      <c r="I2" s="74"/>
    </row>
    <row r="3" spans="1:9" x14ac:dyDescent="0.2">
      <c r="A3" s="73" t="s">
        <v>20</v>
      </c>
      <c r="B3" s="74" t="s">
        <v>81</v>
      </c>
      <c r="C3" s="74"/>
      <c r="D3" s="74"/>
      <c r="E3" s="73"/>
      <c r="F3" s="73"/>
      <c r="G3" s="75" t="s">
        <v>15</v>
      </c>
      <c r="H3" s="117" t="s">
        <v>37</v>
      </c>
      <c r="I3" s="78"/>
    </row>
    <row r="4" spans="1:9" x14ac:dyDescent="0.2">
      <c r="A4" s="73" t="s">
        <v>16</v>
      </c>
      <c r="B4" s="74" t="s">
        <v>82</v>
      </c>
      <c r="C4" s="74"/>
      <c r="D4" s="74"/>
      <c r="E4" s="73"/>
      <c r="F4" s="73"/>
      <c r="G4" s="75" t="s">
        <v>18</v>
      </c>
      <c r="H4" s="74" t="s">
        <v>31</v>
      </c>
      <c r="I4" s="74"/>
    </row>
    <row r="5" spans="1:9" x14ac:dyDescent="0.2">
      <c r="A5" s="73" t="s">
        <v>17</v>
      </c>
      <c r="B5" s="296" t="s">
        <v>110</v>
      </c>
      <c r="C5" s="264"/>
      <c r="D5" s="264"/>
      <c r="E5" s="263"/>
      <c r="F5" s="73"/>
      <c r="G5" s="75" t="s">
        <v>19</v>
      </c>
      <c r="H5" s="78" t="s">
        <v>83</v>
      </c>
      <c r="I5" s="78"/>
    </row>
    <row r="6" spans="1:9" x14ac:dyDescent="0.2">
      <c r="A6" s="73"/>
      <c r="B6" s="73"/>
      <c r="C6" s="73"/>
      <c r="D6" s="73"/>
      <c r="E6" s="73"/>
      <c r="F6" s="73"/>
      <c r="G6" s="73"/>
      <c r="H6" s="73"/>
      <c r="I6" s="73"/>
    </row>
    <row r="7" spans="1:9" x14ac:dyDescent="0.2">
      <c r="A7" s="73"/>
      <c r="B7" s="73"/>
      <c r="C7" s="73"/>
      <c r="D7" s="73"/>
      <c r="E7" s="73"/>
      <c r="F7" s="73"/>
      <c r="G7" s="73"/>
      <c r="H7" s="73"/>
      <c r="I7" s="73"/>
    </row>
    <row r="8" spans="1:9" x14ac:dyDescent="0.2">
      <c r="A8" s="364" t="s">
        <v>84</v>
      </c>
      <c r="B8" s="364"/>
      <c r="C8" s="364"/>
      <c r="D8" s="364"/>
      <c r="E8" s="364"/>
      <c r="F8" s="364"/>
      <c r="G8" s="364"/>
      <c r="H8" s="364"/>
      <c r="I8" s="364"/>
    </row>
    <row r="9" spans="1:9" x14ac:dyDescent="0.2">
      <c r="A9" s="73"/>
      <c r="B9" s="73"/>
      <c r="C9" s="73"/>
      <c r="D9" s="73"/>
      <c r="E9" s="73"/>
      <c r="F9" s="73"/>
      <c r="G9" s="73"/>
      <c r="H9" s="73"/>
      <c r="I9" s="73"/>
    </row>
    <row r="10" spans="1:9" x14ac:dyDescent="0.2">
      <c r="A10" s="118" t="s">
        <v>41</v>
      </c>
      <c r="B10" s="73"/>
      <c r="C10" s="73"/>
      <c r="D10" s="73"/>
      <c r="E10" s="73"/>
      <c r="F10" s="73"/>
      <c r="G10" s="73"/>
      <c r="H10" s="73"/>
      <c r="I10" s="73"/>
    </row>
    <row r="11" spans="1:9" x14ac:dyDescent="0.2">
      <c r="A11" s="364" t="s">
        <v>85</v>
      </c>
      <c r="B11" s="364"/>
      <c r="C11" s="364"/>
      <c r="D11" s="364"/>
      <c r="E11" s="364"/>
      <c r="F11" s="364"/>
      <c r="G11" s="364"/>
      <c r="H11" s="364"/>
      <c r="I11" s="364"/>
    </row>
    <row r="12" spans="1:9" x14ac:dyDescent="0.2">
      <c r="A12" s="364"/>
      <c r="B12" s="364"/>
      <c r="C12" s="364"/>
      <c r="D12" s="364"/>
      <c r="E12" s="364"/>
      <c r="F12" s="364"/>
      <c r="G12" s="364"/>
      <c r="H12" s="364"/>
      <c r="I12" s="364"/>
    </row>
    <row r="13" spans="1:9" x14ac:dyDescent="0.2">
      <c r="A13" s="73"/>
      <c r="B13" s="73"/>
      <c r="C13" s="73"/>
      <c r="D13" s="73"/>
      <c r="E13" s="73"/>
      <c r="F13" s="73"/>
      <c r="G13" s="73"/>
      <c r="H13" s="73"/>
      <c r="I13" s="73"/>
    </row>
    <row r="14" spans="1:9" ht="6.75" customHeight="1" x14ac:dyDescent="0.2">
      <c r="A14" s="73"/>
      <c r="B14" s="73"/>
      <c r="C14" s="73"/>
      <c r="D14" s="73"/>
      <c r="E14" s="73"/>
      <c r="F14" s="73"/>
      <c r="G14" s="73"/>
      <c r="H14" s="73"/>
      <c r="I14" s="73"/>
    </row>
    <row r="15" spans="1:9" ht="12.75" customHeight="1" x14ac:dyDescent="0.2">
      <c r="A15" s="363" t="s">
        <v>374</v>
      </c>
      <c r="B15" s="363"/>
      <c r="C15" s="363"/>
      <c r="D15" s="363"/>
      <c r="E15" s="363"/>
      <c r="F15" s="363"/>
      <c r="G15" s="363"/>
      <c r="H15" s="363"/>
      <c r="I15" s="363"/>
    </row>
    <row r="16" spans="1:9" x14ac:dyDescent="0.2">
      <c r="A16" s="363"/>
      <c r="B16" s="363"/>
      <c r="C16" s="363"/>
      <c r="D16" s="363"/>
      <c r="E16" s="363"/>
      <c r="F16" s="363"/>
      <c r="G16" s="363"/>
      <c r="H16" s="363"/>
      <c r="I16" s="363"/>
    </row>
    <row r="17" spans="1:13" ht="27.75" customHeight="1" x14ac:dyDescent="0.2">
      <c r="A17" s="363"/>
      <c r="B17" s="363"/>
      <c r="C17" s="363"/>
      <c r="D17" s="363"/>
      <c r="E17" s="363"/>
      <c r="F17" s="363"/>
      <c r="G17" s="363"/>
      <c r="H17" s="363"/>
      <c r="I17" s="363"/>
    </row>
    <row r="18" spans="1:13" s="142" customFormat="1" x14ac:dyDescent="0.2">
      <c r="A18" s="155"/>
      <c r="B18" s="155"/>
      <c r="C18" s="155"/>
      <c r="D18" s="155"/>
      <c r="E18" s="155"/>
      <c r="F18" s="155"/>
      <c r="G18" s="155"/>
      <c r="H18" s="155"/>
      <c r="I18" s="155"/>
    </row>
    <row r="19" spans="1:13" s="142" customFormat="1" x14ac:dyDescent="0.2">
      <c r="A19" s="265" t="s">
        <v>332</v>
      </c>
      <c r="B19" s="267"/>
      <c r="C19" s="267"/>
      <c r="D19" s="267" t="s">
        <v>334</v>
      </c>
      <c r="E19" s="155"/>
      <c r="F19" s="155"/>
      <c r="G19" s="155"/>
      <c r="H19" s="155"/>
      <c r="I19" s="155"/>
    </row>
    <row r="20" spans="1:13" s="142" customFormat="1" x14ac:dyDescent="0.2">
      <c r="A20" s="266" t="s">
        <v>333</v>
      </c>
      <c r="B20" s="73"/>
      <c r="C20" s="73"/>
      <c r="D20" s="73"/>
      <c r="E20" s="155"/>
      <c r="F20" s="155"/>
      <c r="G20" s="155"/>
      <c r="H20" s="155"/>
      <c r="I20" s="155"/>
    </row>
    <row r="21" spans="1:13" x14ac:dyDescent="0.2">
      <c r="A21" s="73"/>
      <c r="B21" s="73"/>
      <c r="C21" s="73"/>
      <c r="D21" s="73"/>
      <c r="E21" s="73"/>
      <c r="F21" s="73"/>
      <c r="G21" s="73"/>
      <c r="H21" s="73"/>
      <c r="I21" s="73"/>
    </row>
    <row r="22" spans="1:13" x14ac:dyDescent="0.2">
      <c r="A22" s="382" t="s">
        <v>12</v>
      </c>
      <c r="B22" s="383"/>
      <c r="C22" s="383"/>
      <c r="D22" s="383"/>
      <c r="E22" s="383"/>
      <c r="F22" s="383"/>
      <c r="G22" s="383"/>
      <c r="H22" s="383"/>
      <c r="I22" s="384"/>
      <c r="M22" s="57"/>
    </row>
    <row r="23" spans="1:13" s="1" customFormat="1" x14ac:dyDescent="0.2">
      <c r="A23" s="6"/>
      <c r="B23" s="7"/>
      <c r="C23" s="8" t="s">
        <v>26</v>
      </c>
      <c r="D23" s="8" t="s">
        <v>27</v>
      </c>
      <c r="E23" s="8" t="s">
        <v>28</v>
      </c>
      <c r="F23" s="8" t="s">
        <v>29</v>
      </c>
      <c r="G23" s="36" t="s">
        <v>100</v>
      </c>
      <c r="H23" s="36" t="s">
        <v>101</v>
      </c>
      <c r="I23" s="36" t="s">
        <v>102</v>
      </c>
    </row>
    <row r="24" spans="1:13" x14ac:dyDescent="0.2">
      <c r="A24" s="82"/>
      <c r="B24" s="83"/>
      <c r="C24" s="84" t="s">
        <v>10</v>
      </c>
      <c r="D24" s="10" t="s">
        <v>10</v>
      </c>
      <c r="E24" s="10" t="s">
        <v>10</v>
      </c>
      <c r="F24" s="10" t="s">
        <v>10</v>
      </c>
      <c r="G24" s="10" t="s">
        <v>10</v>
      </c>
      <c r="H24" s="10" t="s">
        <v>11</v>
      </c>
      <c r="I24" s="10" t="s">
        <v>11</v>
      </c>
      <c r="M24" s="57"/>
    </row>
    <row r="25" spans="1:13" x14ac:dyDescent="0.2">
      <c r="A25" s="82" t="s">
        <v>0</v>
      </c>
      <c r="B25" s="83"/>
      <c r="C25" s="56">
        <v>788383</v>
      </c>
      <c r="D25" s="85">
        <v>644330</v>
      </c>
      <c r="E25" s="85">
        <v>1017800</v>
      </c>
      <c r="F25" s="85">
        <v>1068690</v>
      </c>
      <c r="G25" s="283">
        <v>1082924</v>
      </c>
      <c r="H25" s="294">
        <v>621152</v>
      </c>
      <c r="I25" s="294">
        <v>621152</v>
      </c>
    </row>
    <row r="26" spans="1:13" x14ac:dyDescent="0.2">
      <c r="A26" s="82" t="s">
        <v>1</v>
      </c>
      <c r="B26" s="83"/>
      <c r="C26" s="56">
        <v>0</v>
      </c>
      <c r="D26" s="85">
        <f t="shared" ref="D26" si="0">C37</f>
        <v>3.75</v>
      </c>
      <c r="E26" s="85">
        <f t="shared" ref="E26" si="1">D37</f>
        <v>3.75</v>
      </c>
      <c r="F26" s="85">
        <f t="shared" ref="F26" si="2">E37</f>
        <v>0</v>
      </c>
      <c r="G26" s="283">
        <f t="shared" ref="G26" si="3">F37</f>
        <v>0</v>
      </c>
      <c r="H26" s="283">
        <f t="shared" ref="H26" si="4">G37</f>
        <v>0</v>
      </c>
      <c r="I26" s="283">
        <f t="shared" ref="I26" si="5">H37</f>
        <v>0</v>
      </c>
    </row>
    <row r="27" spans="1:13" x14ac:dyDescent="0.2">
      <c r="A27" s="82" t="s">
        <v>2</v>
      </c>
      <c r="B27" s="83"/>
      <c r="C27" s="56">
        <v>93240</v>
      </c>
      <c r="D27" s="85">
        <v>0</v>
      </c>
      <c r="E27" s="85">
        <v>407320</v>
      </c>
      <c r="F27" s="85">
        <v>0</v>
      </c>
      <c r="G27" s="294">
        <v>1148427.3600000001</v>
      </c>
      <c r="H27" s="56">
        <v>577038</v>
      </c>
      <c r="I27" s="56">
        <v>577038</v>
      </c>
    </row>
    <row r="28" spans="1:13" x14ac:dyDescent="0.2">
      <c r="A28" s="82" t="s">
        <v>3</v>
      </c>
      <c r="B28" s="83"/>
      <c r="C28" s="56">
        <v>93236.25</v>
      </c>
      <c r="D28" s="85">
        <v>0</v>
      </c>
      <c r="E28" s="85">
        <v>407323.75</v>
      </c>
      <c r="F28" s="85">
        <v>0</v>
      </c>
      <c r="G28" s="294">
        <v>1148427.3600000001</v>
      </c>
      <c r="H28" s="56">
        <v>577038</v>
      </c>
      <c r="I28" s="56">
        <v>577038</v>
      </c>
    </row>
    <row r="29" spans="1:13" x14ac:dyDescent="0.2">
      <c r="A29" s="82"/>
      <c r="B29" s="83"/>
      <c r="C29" s="56"/>
      <c r="D29" s="85"/>
      <c r="E29" s="85"/>
      <c r="F29" s="85"/>
      <c r="G29" s="85"/>
      <c r="H29" s="85"/>
      <c r="I29" s="85"/>
    </row>
    <row r="30" spans="1:13" x14ac:dyDescent="0.2">
      <c r="A30" s="82" t="s">
        <v>4</v>
      </c>
      <c r="B30" s="78"/>
      <c r="C30" s="58"/>
      <c r="D30" s="88"/>
      <c r="E30" s="88"/>
      <c r="F30" s="89"/>
      <c r="G30" s="89"/>
      <c r="H30" s="89"/>
      <c r="I30" s="89"/>
    </row>
    <row r="31" spans="1:13" x14ac:dyDescent="0.2">
      <c r="A31" s="337" t="s">
        <v>25</v>
      </c>
      <c r="B31" s="78"/>
      <c r="C31" s="90"/>
      <c r="D31" s="90"/>
      <c r="E31" s="90"/>
      <c r="F31" s="91"/>
      <c r="G31" s="91"/>
      <c r="H31" s="91"/>
      <c r="I31" s="91"/>
    </row>
    <row r="32" spans="1:13" x14ac:dyDescent="0.2">
      <c r="A32" s="92"/>
      <c r="B32" s="93"/>
      <c r="C32" s="85"/>
      <c r="D32" s="85"/>
      <c r="E32" s="85"/>
      <c r="F32" s="85"/>
      <c r="G32" s="85"/>
      <c r="H32" s="85"/>
      <c r="I32" s="85"/>
    </row>
    <row r="33" spans="1:9" x14ac:dyDescent="0.2">
      <c r="A33" s="92"/>
      <c r="B33" s="93"/>
      <c r="C33" s="85"/>
      <c r="D33" s="85"/>
      <c r="E33" s="85"/>
      <c r="F33" s="85"/>
      <c r="G33" s="85"/>
      <c r="H33" s="85"/>
      <c r="I33" s="85"/>
    </row>
    <row r="34" spans="1:9" x14ac:dyDescent="0.2">
      <c r="A34" s="92"/>
      <c r="B34" s="93"/>
      <c r="C34" s="85"/>
      <c r="D34" s="85"/>
      <c r="E34" s="85"/>
      <c r="F34" s="85"/>
      <c r="G34" s="85"/>
      <c r="H34" s="85"/>
      <c r="I34" s="85"/>
    </row>
    <row r="35" spans="1:9" x14ac:dyDescent="0.2">
      <c r="A35" s="82" t="s">
        <v>5</v>
      </c>
      <c r="B35" s="83"/>
      <c r="C35" s="85">
        <v>0</v>
      </c>
      <c r="D35" s="85">
        <f t="shared" ref="D35:F35" si="6">SUM(D32:D34)</f>
        <v>0</v>
      </c>
      <c r="E35" s="85">
        <f t="shared" si="6"/>
        <v>0</v>
      </c>
      <c r="F35" s="85">
        <f t="shared" si="6"/>
        <v>0</v>
      </c>
      <c r="G35" s="85">
        <f t="shared" ref="G35:I35" si="7">SUM(G32:G34)</f>
        <v>0</v>
      </c>
      <c r="H35" s="85">
        <f t="shared" si="7"/>
        <v>0</v>
      </c>
      <c r="I35" s="85">
        <f t="shared" si="7"/>
        <v>0</v>
      </c>
    </row>
    <row r="36" spans="1:9" x14ac:dyDescent="0.2">
      <c r="A36" s="82"/>
      <c r="B36" s="83"/>
      <c r="C36" s="85"/>
      <c r="D36" s="85"/>
      <c r="E36" s="85"/>
      <c r="F36" s="85"/>
      <c r="G36" s="85"/>
      <c r="H36" s="85"/>
      <c r="I36" s="85"/>
    </row>
    <row r="37" spans="1:9" x14ac:dyDescent="0.2">
      <c r="A37" s="82" t="s">
        <v>7</v>
      </c>
      <c r="B37" s="83"/>
      <c r="C37" s="89">
        <v>3.75</v>
      </c>
      <c r="D37" s="89">
        <f t="shared" ref="D37:F37" si="8">+D26+D27-D28+D35</f>
        <v>3.75</v>
      </c>
      <c r="E37" s="89">
        <f t="shared" si="8"/>
        <v>0</v>
      </c>
      <c r="F37" s="89">
        <f t="shared" si="8"/>
        <v>0</v>
      </c>
      <c r="G37" s="89">
        <f t="shared" ref="G37:I37" si="9">+G26+G27-G28+G35</f>
        <v>0</v>
      </c>
      <c r="H37" s="89">
        <f t="shared" si="9"/>
        <v>0</v>
      </c>
      <c r="I37" s="89">
        <f t="shared" si="9"/>
        <v>0</v>
      </c>
    </row>
    <row r="38" spans="1:9" x14ac:dyDescent="0.2">
      <c r="A38" s="92"/>
      <c r="B38" s="93"/>
      <c r="C38" s="85"/>
      <c r="D38" s="85"/>
      <c r="E38" s="85"/>
      <c r="F38" s="85"/>
      <c r="G38" s="85"/>
      <c r="H38" s="85"/>
      <c r="I38" s="85"/>
    </row>
    <row r="39" spans="1:9" x14ac:dyDescent="0.2">
      <c r="A39" s="82" t="s">
        <v>21</v>
      </c>
      <c r="B39" s="83"/>
      <c r="C39" s="95">
        <v>49167.75</v>
      </c>
      <c r="D39" s="95">
        <v>49167.75</v>
      </c>
      <c r="E39" s="95">
        <v>0</v>
      </c>
      <c r="F39" s="95">
        <v>0</v>
      </c>
      <c r="G39" s="95">
        <v>0</v>
      </c>
      <c r="H39" s="95">
        <v>0</v>
      </c>
      <c r="I39" s="95">
        <v>0</v>
      </c>
    </row>
    <row r="40" spans="1:9" x14ac:dyDescent="0.2">
      <c r="A40" s="92"/>
      <c r="B40" s="93"/>
      <c r="C40" s="85"/>
      <c r="D40" s="85"/>
      <c r="E40" s="85"/>
      <c r="F40" s="85"/>
      <c r="G40" s="85"/>
      <c r="H40" s="85"/>
      <c r="I40" s="85"/>
    </row>
    <row r="41" spans="1:9" x14ac:dyDescent="0.2">
      <c r="A41" s="82" t="s">
        <v>22</v>
      </c>
      <c r="B41" s="96"/>
      <c r="C41" s="38" t="s">
        <v>44</v>
      </c>
      <c r="D41" s="38" t="s">
        <v>44</v>
      </c>
      <c r="E41" s="38" t="s">
        <v>44</v>
      </c>
      <c r="F41" s="38" t="s">
        <v>44</v>
      </c>
      <c r="G41" s="38" t="s">
        <v>44</v>
      </c>
      <c r="H41" s="38" t="s">
        <v>44</v>
      </c>
      <c r="I41" s="38" t="s">
        <v>44</v>
      </c>
    </row>
    <row r="42" spans="1:9" x14ac:dyDescent="0.2">
      <c r="A42" s="119"/>
      <c r="B42" s="119"/>
      <c r="C42" s="120"/>
      <c r="D42" s="120"/>
      <c r="E42" s="120"/>
      <c r="F42" s="120"/>
      <c r="G42" s="120"/>
      <c r="H42" s="120"/>
      <c r="I42" s="120"/>
    </row>
    <row r="43" spans="1:9" x14ac:dyDescent="0.2">
      <c r="A43" s="98" t="s">
        <v>23</v>
      </c>
      <c r="B43" s="74"/>
      <c r="C43" s="68"/>
      <c r="D43" s="68"/>
      <c r="E43" s="99"/>
      <c r="F43" s="99"/>
      <c r="G43" s="99"/>
      <c r="H43" s="99"/>
      <c r="I43" s="99"/>
    </row>
    <row r="44" spans="1:9" x14ac:dyDescent="0.2">
      <c r="A44" s="100" t="s">
        <v>45</v>
      </c>
      <c r="B44" s="93"/>
      <c r="C44" s="64"/>
      <c r="D44" s="64"/>
      <c r="E44" s="95"/>
      <c r="F44" s="95"/>
      <c r="G44" s="95"/>
      <c r="H44" s="95"/>
      <c r="I44" s="95"/>
    </row>
    <row r="45" spans="1:9" x14ac:dyDescent="0.2">
      <c r="A45" s="82"/>
      <c r="B45" s="83"/>
      <c r="C45" s="85"/>
      <c r="D45" s="85"/>
      <c r="E45" s="85"/>
      <c r="F45" s="85"/>
      <c r="G45" s="85"/>
      <c r="H45" s="85"/>
      <c r="I45" s="85"/>
    </row>
    <row r="46" spans="1:9" x14ac:dyDescent="0.2">
      <c r="A46" s="82" t="s">
        <v>6</v>
      </c>
      <c r="B46" s="83"/>
      <c r="C46" s="56"/>
      <c r="D46" s="56"/>
      <c r="E46" s="85"/>
      <c r="F46" s="85"/>
      <c r="G46" s="85"/>
      <c r="H46" s="85"/>
      <c r="I46" s="85"/>
    </row>
    <row r="47" spans="1:9" x14ac:dyDescent="0.2">
      <c r="A47" s="82"/>
      <c r="B47" s="83"/>
      <c r="C47" s="56"/>
      <c r="D47" s="56"/>
      <c r="E47" s="85"/>
      <c r="F47" s="85"/>
      <c r="G47" s="85"/>
      <c r="H47" s="85"/>
      <c r="I47" s="85"/>
    </row>
    <row r="48" spans="1:9" x14ac:dyDescent="0.2">
      <c r="A48" s="100" t="s">
        <v>8</v>
      </c>
      <c r="B48" s="96"/>
      <c r="C48" s="56"/>
      <c r="D48" s="56"/>
      <c r="E48" s="85"/>
      <c r="F48" s="85"/>
      <c r="G48" s="85"/>
      <c r="H48" s="85"/>
      <c r="I48" s="85"/>
    </row>
    <row r="49" spans="1:9" x14ac:dyDescent="0.2">
      <c r="A49" s="101" t="s">
        <v>9</v>
      </c>
      <c r="B49" s="102"/>
      <c r="C49" s="56"/>
      <c r="D49" s="56"/>
      <c r="E49" s="85"/>
      <c r="F49" s="85"/>
      <c r="G49" s="85"/>
      <c r="H49" s="85"/>
      <c r="I49" s="85"/>
    </row>
    <row r="52" spans="1:9" x14ac:dyDescent="0.2">
      <c r="G52" s="57"/>
    </row>
  </sheetData>
  <mergeCells count="4">
    <mergeCell ref="A8:I8"/>
    <mergeCell ref="A11:I12"/>
    <mergeCell ref="A15:I17"/>
    <mergeCell ref="A22:I22"/>
  </mergeCells>
  <printOptions horizontalCentered="1"/>
  <pageMargins left="0.75" right="0.75" top="0.6" bottom="0.55000000000000004" header="0.28000000000000003" footer="0.16"/>
  <pageSetup scale="85" orientation="landscape" r:id="rId1"/>
  <headerFooter alignWithMargins="0">
    <oddHeader>&amp;C&amp;"Arial,Bold"Report on Non-General Fund Information
&amp;"Arial,Regular"for Submittal to the 2025 Legislature</oddHeader>
    <oddFooter>&amp;LForm 37-47 &amp;R&amp;D  &amp;T</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0C7B41-FB53-4F99-83F5-0E58877A12C0}">
  <sheetPr>
    <pageSetUpPr fitToPage="1"/>
  </sheetPr>
  <dimension ref="A2:M45"/>
  <sheetViews>
    <sheetView zoomScaleNormal="100" zoomScaleSheetLayoutView="100" zoomScalePageLayoutView="90" workbookViewId="0">
      <selection activeCell="N13" sqref="N13"/>
    </sheetView>
  </sheetViews>
  <sheetFormatPr defaultColWidth="10.28515625" defaultRowHeight="12.75" x14ac:dyDescent="0.2"/>
  <cols>
    <col min="1" max="2" width="14.7109375" style="48" customWidth="1"/>
    <col min="3" max="8" width="14" style="48" customWidth="1"/>
    <col min="9" max="9" width="13.140625" style="48" customWidth="1"/>
    <col min="10" max="16384" width="10.28515625" style="48"/>
  </cols>
  <sheetData>
    <row r="2" spans="1:13" x14ac:dyDescent="0.2">
      <c r="A2" s="48" t="s">
        <v>13</v>
      </c>
      <c r="B2" s="44" t="s">
        <v>30</v>
      </c>
      <c r="C2" s="44"/>
      <c r="D2" s="44"/>
      <c r="G2" s="49" t="s">
        <v>14</v>
      </c>
      <c r="H2" s="121" t="s">
        <v>35</v>
      </c>
      <c r="I2" s="44"/>
    </row>
    <row r="3" spans="1:13" x14ac:dyDescent="0.2">
      <c r="A3" s="48" t="s">
        <v>20</v>
      </c>
      <c r="B3" s="44" t="s">
        <v>64</v>
      </c>
      <c r="C3" s="44"/>
      <c r="D3" s="44"/>
      <c r="G3" s="49" t="s">
        <v>15</v>
      </c>
      <c r="H3" s="122" t="s">
        <v>37</v>
      </c>
      <c r="I3" s="45"/>
    </row>
    <row r="4" spans="1:13" x14ac:dyDescent="0.2">
      <c r="A4" s="48" t="s">
        <v>16</v>
      </c>
      <c r="B4" s="44" t="s">
        <v>86</v>
      </c>
      <c r="C4" s="44"/>
      <c r="D4" s="44"/>
      <c r="G4" s="49" t="s">
        <v>18</v>
      </c>
      <c r="H4" s="44" t="s">
        <v>31</v>
      </c>
      <c r="I4" s="44"/>
    </row>
    <row r="5" spans="1:13" x14ac:dyDescent="0.2">
      <c r="A5" s="48" t="s">
        <v>17</v>
      </c>
      <c r="B5" s="263" t="s">
        <v>111</v>
      </c>
      <c r="C5" s="264"/>
      <c r="D5" s="45"/>
      <c r="G5" s="49" t="s">
        <v>19</v>
      </c>
      <c r="H5" s="45" t="s">
        <v>87</v>
      </c>
      <c r="I5" s="45"/>
    </row>
    <row r="6" spans="1:13" x14ac:dyDescent="0.2">
      <c r="B6" s="123"/>
      <c r="C6" s="123"/>
      <c r="D6" s="123"/>
    </row>
    <row r="7" spans="1:13" x14ac:dyDescent="0.2">
      <c r="B7" s="134"/>
      <c r="C7" s="134"/>
      <c r="D7" s="134"/>
    </row>
    <row r="8" spans="1:13" s="79" customFormat="1" ht="34.5" customHeight="1" x14ac:dyDescent="0.2">
      <c r="A8" s="381" t="s">
        <v>88</v>
      </c>
      <c r="B8" s="381"/>
      <c r="C8" s="381"/>
      <c r="D8" s="381"/>
      <c r="E8" s="381"/>
      <c r="F8" s="381"/>
      <c r="G8" s="381"/>
      <c r="H8" s="381"/>
      <c r="I8" s="381"/>
    </row>
    <row r="9" spans="1:13" s="79" customFormat="1" ht="17.25" customHeight="1" x14ac:dyDescent="0.2">
      <c r="A9" s="79" t="s">
        <v>89</v>
      </c>
    </row>
    <row r="10" spans="1:13" s="79" customFormat="1" ht="17.25" customHeight="1" x14ac:dyDescent="0.2">
      <c r="A10" s="381" t="s">
        <v>90</v>
      </c>
      <c r="B10" s="381"/>
      <c r="C10" s="381"/>
      <c r="D10" s="381"/>
      <c r="E10" s="381"/>
      <c r="F10" s="381"/>
      <c r="G10" s="381"/>
      <c r="H10" s="381"/>
      <c r="I10" s="381"/>
    </row>
    <row r="11" spans="1:13" s="79" customFormat="1" ht="32.25" customHeight="1" x14ac:dyDescent="0.2">
      <c r="A11" s="363" t="s">
        <v>91</v>
      </c>
      <c r="B11" s="364"/>
      <c r="C11" s="364"/>
      <c r="D11" s="364"/>
      <c r="E11" s="364"/>
      <c r="F11" s="364"/>
      <c r="G11" s="364"/>
      <c r="H11" s="364"/>
      <c r="I11" s="364"/>
    </row>
    <row r="12" spans="1:13" s="79" customFormat="1" ht="24.75" customHeight="1" x14ac:dyDescent="0.2">
      <c r="A12" s="265" t="s">
        <v>332</v>
      </c>
      <c r="B12" s="267"/>
      <c r="C12" s="267"/>
      <c r="D12" s="214" t="s">
        <v>334</v>
      </c>
      <c r="E12" s="154"/>
      <c r="F12" s="154"/>
      <c r="G12" s="154"/>
      <c r="H12" s="154"/>
      <c r="I12" s="154"/>
    </row>
    <row r="13" spans="1:13" s="79" customFormat="1" ht="15" customHeight="1" x14ac:dyDescent="0.2">
      <c r="A13" s="266" t="s">
        <v>333</v>
      </c>
      <c r="B13" s="73"/>
      <c r="C13" s="73"/>
      <c r="D13" s="73"/>
      <c r="E13" s="154"/>
      <c r="F13" s="154"/>
      <c r="G13" s="154"/>
      <c r="H13" s="154"/>
      <c r="I13" s="154"/>
    </row>
    <row r="15" spans="1:13" x14ac:dyDescent="0.2">
      <c r="A15" s="385" t="s">
        <v>12</v>
      </c>
      <c r="B15" s="386"/>
      <c r="C15" s="386"/>
      <c r="D15" s="386"/>
      <c r="E15" s="386"/>
      <c r="F15" s="386"/>
      <c r="G15" s="386"/>
      <c r="H15" s="386"/>
      <c r="I15" s="387"/>
      <c r="M15" s="57"/>
    </row>
    <row r="16" spans="1:13" s="1" customFormat="1" x14ac:dyDescent="0.2">
      <c r="A16" s="6"/>
      <c r="B16" s="7"/>
      <c r="C16" s="8" t="s">
        <v>26</v>
      </c>
      <c r="D16" s="8" t="s">
        <v>27</v>
      </c>
      <c r="E16" s="8" t="s">
        <v>28</v>
      </c>
      <c r="F16" s="8" t="s">
        <v>29</v>
      </c>
      <c r="G16" s="36" t="s">
        <v>100</v>
      </c>
      <c r="H16" s="36" t="s">
        <v>101</v>
      </c>
      <c r="I16" s="36" t="s">
        <v>102</v>
      </c>
    </row>
    <row r="17" spans="1:13" x14ac:dyDescent="0.2">
      <c r="A17" s="53"/>
      <c r="B17" s="54"/>
      <c r="C17" s="55" t="s">
        <v>10</v>
      </c>
      <c r="D17" s="10" t="s">
        <v>10</v>
      </c>
      <c r="E17" s="10" t="s">
        <v>10</v>
      </c>
      <c r="F17" s="10" t="s">
        <v>10</v>
      </c>
      <c r="G17" s="10" t="s">
        <v>10</v>
      </c>
      <c r="H17" s="10" t="s">
        <v>11</v>
      </c>
      <c r="I17" s="10" t="s">
        <v>11</v>
      </c>
      <c r="M17" s="57"/>
    </row>
    <row r="18" spans="1:13" x14ac:dyDescent="0.2">
      <c r="A18" s="53" t="s">
        <v>0</v>
      </c>
      <c r="B18" s="54"/>
      <c r="C18" s="56">
        <v>461475</v>
      </c>
      <c r="D18" s="56">
        <v>1770378</v>
      </c>
      <c r="E18" s="56">
        <v>638000</v>
      </c>
      <c r="F18" s="56">
        <v>1339800</v>
      </c>
      <c r="G18" s="283">
        <v>687239</v>
      </c>
      <c r="H18" s="283">
        <v>1269477</v>
      </c>
      <c r="I18" s="283">
        <v>687239</v>
      </c>
      <c r="M18" s="1"/>
    </row>
    <row r="19" spans="1:13" x14ac:dyDescent="0.2">
      <c r="A19" s="53" t="s">
        <v>1</v>
      </c>
      <c r="B19" s="54"/>
      <c r="C19" s="56">
        <v>291068.45999999996</v>
      </c>
      <c r="D19" s="56">
        <f t="shared" ref="D19" si="0">C30</f>
        <v>482381.23999999993</v>
      </c>
      <c r="E19" s="56">
        <f t="shared" ref="E19" si="1">D30</f>
        <v>475197.64999999997</v>
      </c>
      <c r="F19" s="56">
        <f t="shared" ref="F19" si="2">E30</f>
        <v>665306.76</v>
      </c>
      <c r="G19" s="283">
        <f t="shared" ref="G19" si="3">F30</f>
        <v>741977.94000000006</v>
      </c>
      <c r="H19" s="283">
        <f t="shared" ref="H19" si="4">G30</f>
        <v>402201.30000000005</v>
      </c>
      <c r="I19" s="283">
        <f t="shared" ref="I19" si="5">H30</f>
        <v>402201.3000000001</v>
      </c>
    </row>
    <row r="20" spans="1:13" x14ac:dyDescent="0.2">
      <c r="A20" s="53" t="s">
        <v>2</v>
      </c>
      <c r="B20" s="54"/>
      <c r="C20" s="87">
        <v>609459.74</v>
      </c>
      <c r="D20" s="56">
        <v>398041.83</v>
      </c>
      <c r="E20" s="56">
        <v>531330.54</v>
      </c>
      <c r="F20" s="56">
        <v>317833.3</v>
      </c>
      <c r="G20" s="293">
        <v>129392.36</v>
      </c>
      <c r="H20" s="283">
        <v>317833.3</v>
      </c>
      <c r="I20" s="283">
        <v>317833.3</v>
      </c>
    </row>
    <row r="21" spans="1:13" x14ac:dyDescent="0.2">
      <c r="A21" s="53" t="s">
        <v>3</v>
      </c>
      <c r="B21" s="54"/>
      <c r="C21" s="87">
        <v>418146.96</v>
      </c>
      <c r="D21" s="56">
        <v>405225.42</v>
      </c>
      <c r="E21" s="56">
        <v>341221.43</v>
      </c>
      <c r="F21" s="56">
        <v>241162.12</v>
      </c>
      <c r="G21" s="293">
        <v>469169</v>
      </c>
      <c r="H21" s="283">
        <v>317833.3</v>
      </c>
      <c r="I21" s="283">
        <v>317833.3</v>
      </c>
    </row>
    <row r="22" spans="1:13" x14ac:dyDescent="0.2">
      <c r="A22" s="53"/>
      <c r="B22" s="54"/>
      <c r="C22" s="56"/>
      <c r="D22" s="56"/>
      <c r="E22" s="56"/>
      <c r="F22" s="56"/>
      <c r="G22" s="283"/>
      <c r="H22" s="283"/>
      <c r="I22" s="283"/>
    </row>
    <row r="23" spans="1:13" x14ac:dyDescent="0.2">
      <c r="A23" s="53" t="s">
        <v>4</v>
      </c>
      <c r="B23" s="45"/>
      <c r="C23" s="58"/>
      <c r="D23" s="58"/>
      <c r="E23" s="59"/>
      <c r="F23" s="59"/>
      <c r="G23" s="291"/>
      <c r="H23" s="291"/>
      <c r="I23" s="291"/>
    </row>
    <row r="24" spans="1:13" x14ac:dyDescent="0.2">
      <c r="A24" s="337" t="s">
        <v>25</v>
      </c>
      <c r="B24" s="45"/>
      <c r="C24" s="60"/>
      <c r="D24" s="60"/>
      <c r="E24" s="61"/>
      <c r="F24" s="61"/>
      <c r="G24" s="292"/>
      <c r="H24" s="292"/>
      <c r="I24" s="292"/>
    </row>
    <row r="25" spans="1:13" x14ac:dyDescent="0.2">
      <c r="A25" s="62"/>
      <c r="B25" s="63"/>
      <c r="C25" s="56"/>
      <c r="D25" s="56"/>
      <c r="E25" s="56"/>
      <c r="F25" s="56"/>
      <c r="G25" s="283"/>
      <c r="H25" s="283"/>
      <c r="I25" s="283"/>
    </row>
    <row r="26" spans="1:13" x14ac:dyDescent="0.2">
      <c r="A26" s="62"/>
      <c r="B26" s="63"/>
      <c r="C26" s="56"/>
      <c r="D26" s="56"/>
      <c r="E26" s="56"/>
      <c r="F26" s="56"/>
      <c r="G26" s="283"/>
      <c r="H26" s="283"/>
      <c r="I26" s="283"/>
    </row>
    <row r="27" spans="1:13" x14ac:dyDescent="0.2">
      <c r="A27" s="62"/>
      <c r="B27" s="63"/>
      <c r="C27" s="56"/>
      <c r="D27" s="56"/>
      <c r="E27" s="56"/>
      <c r="F27" s="56"/>
      <c r="G27" s="283"/>
      <c r="H27" s="283"/>
      <c r="I27" s="283"/>
    </row>
    <row r="28" spans="1:13" x14ac:dyDescent="0.2">
      <c r="A28" s="53" t="s">
        <v>5</v>
      </c>
      <c r="B28" s="54"/>
      <c r="C28" s="56">
        <v>0</v>
      </c>
      <c r="D28" s="56">
        <f t="shared" ref="D28:F28" si="6">SUM(D25:D27)</f>
        <v>0</v>
      </c>
      <c r="E28" s="56">
        <f t="shared" si="6"/>
        <v>0</v>
      </c>
      <c r="F28" s="56">
        <f t="shared" si="6"/>
        <v>0</v>
      </c>
      <c r="G28" s="283">
        <f t="shared" ref="G28:I28" si="7">SUM(G25:G27)</f>
        <v>0</v>
      </c>
      <c r="H28" s="283">
        <f t="shared" si="7"/>
        <v>0</v>
      </c>
      <c r="I28" s="283">
        <f t="shared" si="7"/>
        <v>0</v>
      </c>
    </row>
    <row r="29" spans="1:13" x14ac:dyDescent="0.2">
      <c r="A29" s="53"/>
      <c r="B29" s="54"/>
      <c r="C29" s="56"/>
      <c r="D29" s="56"/>
      <c r="E29" s="56"/>
      <c r="F29" s="56"/>
      <c r="G29" s="283"/>
      <c r="H29" s="283"/>
      <c r="I29" s="283"/>
    </row>
    <row r="30" spans="1:13" x14ac:dyDescent="0.2">
      <c r="A30" s="53" t="s">
        <v>7</v>
      </c>
      <c r="B30" s="54"/>
      <c r="C30" s="59">
        <v>482381.23999999993</v>
      </c>
      <c r="D30" s="59">
        <f t="shared" ref="D30:F30" si="8">+D19+D20-D21+D28</f>
        <v>475197.64999999997</v>
      </c>
      <c r="E30" s="59">
        <f t="shared" si="8"/>
        <v>665306.76</v>
      </c>
      <c r="F30" s="59">
        <f t="shared" si="8"/>
        <v>741977.94000000006</v>
      </c>
      <c r="G30" s="291">
        <f t="shared" ref="G30:I30" si="9">+G19+G20-G21+G28</f>
        <v>402201.30000000005</v>
      </c>
      <c r="H30" s="291">
        <f t="shared" si="9"/>
        <v>402201.3000000001</v>
      </c>
      <c r="I30" s="291">
        <f t="shared" si="9"/>
        <v>402201.3000000001</v>
      </c>
    </row>
    <row r="31" spans="1:13" x14ac:dyDescent="0.2">
      <c r="A31" s="62"/>
      <c r="B31" s="63"/>
      <c r="C31" s="56"/>
      <c r="D31" s="56"/>
      <c r="E31" s="56"/>
      <c r="F31" s="56"/>
      <c r="G31" s="283"/>
      <c r="H31" s="283"/>
      <c r="I31" s="283"/>
    </row>
    <row r="32" spans="1:13" x14ac:dyDescent="0.2">
      <c r="A32" s="53" t="s">
        <v>21</v>
      </c>
      <c r="B32" s="54"/>
      <c r="C32" s="86">
        <v>10382.43</v>
      </c>
      <c r="D32" s="56">
        <v>61521.01</v>
      </c>
      <c r="E32" s="56">
        <v>41290.51</v>
      </c>
      <c r="F32" s="56">
        <v>6822.48</v>
      </c>
      <c r="G32" s="320">
        <v>77789.58</v>
      </c>
      <c r="H32" s="283">
        <v>6822.48</v>
      </c>
      <c r="I32" s="283">
        <v>6822.48</v>
      </c>
    </row>
    <row r="33" spans="1:9" x14ac:dyDescent="0.2">
      <c r="A33" s="62"/>
      <c r="B33" s="63"/>
      <c r="C33" s="86"/>
      <c r="D33" s="56"/>
      <c r="E33" s="56"/>
      <c r="F33" s="56"/>
      <c r="G33" s="283"/>
      <c r="H33" s="283"/>
      <c r="I33" s="283"/>
    </row>
    <row r="34" spans="1:9" x14ac:dyDescent="0.2">
      <c r="A34" s="53" t="s">
        <v>22</v>
      </c>
      <c r="B34" s="65"/>
      <c r="C34" s="38" t="s">
        <v>44</v>
      </c>
      <c r="D34" s="38" t="s">
        <v>44</v>
      </c>
      <c r="E34" s="38" t="s">
        <v>44</v>
      </c>
      <c r="F34" s="38" t="s">
        <v>44</v>
      </c>
      <c r="G34" s="38" t="s">
        <v>44</v>
      </c>
      <c r="H34" s="38" t="s">
        <v>44</v>
      </c>
      <c r="I34" s="38" t="s">
        <v>44</v>
      </c>
    </row>
    <row r="35" spans="1:9" x14ac:dyDescent="0.2">
      <c r="A35" s="123"/>
      <c r="B35" s="123"/>
      <c r="C35" s="124"/>
      <c r="D35" s="124"/>
      <c r="E35" s="124"/>
      <c r="F35" s="124"/>
      <c r="G35" s="124"/>
      <c r="H35" s="124"/>
      <c r="I35" s="124"/>
    </row>
    <row r="36" spans="1:9" x14ac:dyDescent="0.2">
      <c r="A36" s="67" t="s">
        <v>23</v>
      </c>
      <c r="B36" s="44"/>
      <c r="C36" s="68"/>
      <c r="D36" s="68"/>
      <c r="E36" s="68"/>
      <c r="F36" s="68"/>
      <c r="G36" s="68"/>
      <c r="H36" s="68"/>
      <c r="I36" s="68"/>
    </row>
    <row r="37" spans="1:9" x14ac:dyDescent="0.2">
      <c r="A37" s="69" t="s">
        <v>45</v>
      </c>
      <c r="B37" s="63"/>
      <c r="C37" s="64"/>
      <c r="D37" s="64"/>
      <c r="E37" s="64"/>
      <c r="F37" s="64"/>
      <c r="G37" s="64"/>
      <c r="H37" s="64"/>
      <c r="I37" s="64"/>
    </row>
    <row r="38" spans="1:9" x14ac:dyDescent="0.2">
      <c r="A38" s="53"/>
      <c r="B38" s="54"/>
      <c r="C38" s="56"/>
      <c r="D38" s="56"/>
      <c r="E38" s="56"/>
      <c r="F38" s="56"/>
      <c r="G38" s="56"/>
      <c r="H38" s="56"/>
      <c r="I38" s="56"/>
    </row>
    <row r="39" spans="1:9" x14ac:dyDescent="0.2">
      <c r="A39" s="53" t="s">
        <v>6</v>
      </c>
      <c r="B39" s="54"/>
      <c r="C39" s="56"/>
      <c r="D39" s="56"/>
      <c r="E39" s="56"/>
      <c r="F39" s="56"/>
      <c r="G39" s="56"/>
      <c r="H39" s="56"/>
      <c r="I39" s="56"/>
    </row>
    <row r="40" spans="1:9" x14ac:dyDescent="0.2">
      <c r="A40" s="53"/>
      <c r="B40" s="54"/>
      <c r="C40" s="56"/>
      <c r="D40" s="56"/>
      <c r="E40" s="56"/>
      <c r="F40" s="56"/>
      <c r="G40" s="56"/>
      <c r="H40" s="56"/>
      <c r="I40" s="56"/>
    </row>
    <row r="41" spans="1:9" x14ac:dyDescent="0.2">
      <c r="A41" s="69" t="s">
        <v>8</v>
      </c>
      <c r="B41" s="65"/>
      <c r="C41" s="56"/>
      <c r="D41" s="56"/>
      <c r="E41" s="56"/>
      <c r="F41" s="56"/>
      <c r="G41" s="56"/>
      <c r="H41" s="56"/>
      <c r="I41" s="56"/>
    </row>
    <row r="42" spans="1:9" x14ac:dyDescent="0.2">
      <c r="A42" s="70" t="s">
        <v>9</v>
      </c>
      <c r="B42" s="71"/>
      <c r="C42" s="56"/>
      <c r="D42" s="56"/>
      <c r="E42" s="56"/>
      <c r="F42" s="56"/>
      <c r="G42" s="56"/>
      <c r="H42" s="56"/>
      <c r="I42" s="56"/>
    </row>
    <row r="44" spans="1:9" x14ac:dyDescent="0.2">
      <c r="A44" s="72"/>
    </row>
    <row r="45" spans="1:9" ht="30.75" customHeight="1" x14ac:dyDescent="0.2">
      <c r="A45" s="394"/>
      <c r="B45" s="394"/>
      <c r="C45" s="394"/>
      <c r="D45" s="394"/>
      <c r="E45" s="394"/>
      <c r="F45" s="394"/>
      <c r="G45" s="394"/>
      <c r="H45" s="394"/>
      <c r="I45" s="394"/>
    </row>
  </sheetData>
  <mergeCells count="5">
    <mergeCell ref="A8:I8"/>
    <mergeCell ref="A10:I10"/>
    <mergeCell ref="A11:I11"/>
    <mergeCell ref="A15:I15"/>
    <mergeCell ref="A45:I45"/>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2025 Legislature</oddHeader>
    <oddFooter>&amp;LForm 37-47 &amp;R&amp;D  &amp;T</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AFA819-7924-4FDE-B6F4-2EFDBE95741E}">
  <sheetPr>
    <pageSetUpPr fitToPage="1"/>
  </sheetPr>
  <dimension ref="A2:M54"/>
  <sheetViews>
    <sheetView zoomScaleNormal="100" zoomScaleSheetLayoutView="100" workbookViewId="0">
      <selection activeCell="M19" sqref="M19"/>
    </sheetView>
  </sheetViews>
  <sheetFormatPr defaultColWidth="10.28515625" defaultRowHeight="12.75" x14ac:dyDescent="0.2"/>
  <cols>
    <col min="1" max="2" width="14.7109375" style="48" customWidth="1"/>
    <col min="3" max="8" width="14" style="48" customWidth="1"/>
    <col min="9" max="9" width="13.140625" style="48" customWidth="1"/>
    <col min="10" max="16384" width="10.28515625" style="48"/>
  </cols>
  <sheetData>
    <row r="2" spans="1:9" x14ac:dyDescent="0.2">
      <c r="A2" s="48" t="s">
        <v>13</v>
      </c>
      <c r="B2" s="44" t="s">
        <v>30</v>
      </c>
      <c r="C2" s="44"/>
      <c r="D2" s="44"/>
      <c r="G2" s="49" t="s">
        <v>14</v>
      </c>
      <c r="H2" s="110" t="s">
        <v>35</v>
      </c>
      <c r="I2" s="44"/>
    </row>
    <row r="3" spans="1:9" x14ac:dyDescent="0.2">
      <c r="A3" s="48" t="s">
        <v>20</v>
      </c>
      <c r="B3" s="44" t="s">
        <v>64</v>
      </c>
      <c r="C3" s="44"/>
      <c r="D3" s="44"/>
      <c r="G3" s="49" t="s">
        <v>15</v>
      </c>
      <c r="H3" s="111" t="s">
        <v>37</v>
      </c>
      <c r="I3" s="45"/>
    </row>
    <row r="4" spans="1:9" x14ac:dyDescent="0.2">
      <c r="A4" s="48" t="s">
        <v>16</v>
      </c>
      <c r="B4" s="44" t="s">
        <v>92</v>
      </c>
      <c r="C4" s="44"/>
      <c r="D4" s="44"/>
      <c r="G4" s="49" t="s">
        <v>18</v>
      </c>
      <c r="H4" s="44" t="s">
        <v>31</v>
      </c>
      <c r="I4" s="44"/>
    </row>
    <row r="5" spans="1:9" x14ac:dyDescent="0.2">
      <c r="A5" s="48" t="s">
        <v>17</v>
      </c>
      <c r="B5" s="44" t="s">
        <v>93</v>
      </c>
      <c r="C5" s="45"/>
      <c r="D5" s="45"/>
      <c r="G5" s="49" t="s">
        <v>19</v>
      </c>
      <c r="H5" s="45" t="s">
        <v>94</v>
      </c>
      <c r="I5" s="45"/>
    </row>
    <row r="6" spans="1:9" x14ac:dyDescent="0.2">
      <c r="B6" s="264" t="s">
        <v>112</v>
      </c>
      <c r="C6" s="264"/>
      <c r="D6" s="264"/>
    </row>
    <row r="8" spans="1:9" s="79" customFormat="1" ht="53.25" customHeight="1" x14ac:dyDescent="0.2">
      <c r="A8" s="381" t="s">
        <v>95</v>
      </c>
      <c r="B8" s="381"/>
      <c r="C8" s="381"/>
      <c r="D8" s="381"/>
      <c r="E8" s="381"/>
      <c r="F8" s="381"/>
      <c r="G8" s="381"/>
      <c r="H8" s="381"/>
      <c r="I8" s="381"/>
    </row>
    <row r="9" spans="1:9" s="79" customFormat="1" ht="7.5" customHeight="1" x14ac:dyDescent="0.2">
      <c r="A9" s="103"/>
      <c r="B9" s="103"/>
      <c r="C9" s="103"/>
      <c r="D9" s="103"/>
      <c r="E9" s="103"/>
      <c r="F9" s="103"/>
      <c r="G9" s="103"/>
      <c r="H9" s="103"/>
      <c r="I9" s="103"/>
    </row>
    <row r="10" spans="1:9" s="79" customFormat="1" x14ac:dyDescent="0.2">
      <c r="A10" s="113" t="s">
        <v>41</v>
      </c>
    </row>
    <row r="11" spans="1:9" s="79" customFormat="1" ht="7.5" customHeight="1" x14ac:dyDescent="0.2">
      <c r="A11" s="113"/>
    </row>
    <row r="12" spans="1:9" s="79" customFormat="1" ht="12.75" customHeight="1" x14ac:dyDescent="0.2">
      <c r="A12" s="381" t="s">
        <v>96</v>
      </c>
      <c r="B12" s="381"/>
      <c r="C12" s="381"/>
      <c r="D12" s="381"/>
      <c r="E12" s="381"/>
      <c r="F12" s="381"/>
      <c r="G12" s="381"/>
      <c r="H12" s="381"/>
      <c r="I12" s="381"/>
    </row>
    <row r="13" spans="1:9" s="79" customFormat="1" x14ac:dyDescent="0.2">
      <c r="A13" s="381"/>
      <c r="B13" s="381"/>
      <c r="C13" s="381"/>
      <c r="D13" s="381"/>
      <c r="E13" s="381"/>
      <c r="F13" s="381"/>
      <c r="G13" s="381"/>
      <c r="H13" s="381"/>
      <c r="I13" s="381"/>
    </row>
    <row r="14" spans="1:9" s="79" customFormat="1" x14ac:dyDescent="0.2">
      <c r="A14" s="381"/>
      <c r="B14" s="381"/>
      <c r="C14" s="381"/>
      <c r="D14" s="381"/>
      <c r="E14" s="381"/>
      <c r="F14" s="381"/>
      <c r="G14" s="381"/>
      <c r="H14" s="381"/>
      <c r="I14" s="381"/>
    </row>
    <row r="15" spans="1:9" s="79" customFormat="1" ht="7.5" customHeight="1" x14ac:dyDescent="0.2">
      <c r="A15" s="103"/>
      <c r="B15" s="103"/>
      <c r="C15" s="103"/>
      <c r="D15" s="103"/>
      <c r="E15" s="103"/>
      <c r="F15" s="103"/>
      <c r="G15" s="103"/>
      <c r="H15" s="103"/>
      <c r="I15" s="103"/>
    </row>
    <row r="16" spans="1:9" s="79" customFormat="1" hidden="1" x14ac:dyDescent="0.2">
      <c r="A16" s="381"/>
      <c r="B16" s="381"/>
      <c r="C16" s="381"/>
      <c r="D16" s="381"/>
      <c r="E16" s="381"/>
      <c r="F16" s="381"/>
      <c r="G16" s="381"/>
      <c r="H16" s="381"/>
      <c r="I16" s="381"/>
    </row>
    <row r="17" spans="1:13" s="79" customFormat="1" hidden="1" x14ac:dyDescent="0.2">
      <c r="A17" s="381"/>
      <c r="B17" s="381"/>
      <c r="C17" s="381"/>
      <c r="D17" s="381"/>
      <c r="E17" s="381"/>
      <c r="F17" s="381"/>
      <c r="G17" s="381"/>
      <c r="H17" s="381"/>
      <c r="I17" s="381"/>
    </row>
    <row r="18" spans="1:13" s="79" customFormat="1" ht="7.5" customHeight="1" x14ac:dyDescent="0.2">
      <c r="A18" s="103"/>
      <c r="B18" s="103"/>
      <c r="C18" s="103"/>
      <c r="D18" s="103"/>
      <c r="E18" s="103"/>
      <c r="F18" s="103"/>
      <c r="G18" s="103"/>
      <c r="H18" s="103"/>
      <c r="I18" s="103"/>
    </row>
    <row r="19" spans="1:13" s="79" customFormat="1" ht="41.25" customHeight="1" x14ac:dyDescent="0.2">
      <c r="A19" s="408" t="s">
        <v>364</v>
      </c>
      <c r="B19" s="381"/>
      <c r="C19" s="381"/>
      <c r="D19" s="381"/>
      <c r="E19" s="381"/>
      <c r="F19" s="381"/>
      <c r="G19" s="381"/>
      <c r="H19" s="381"/>
      <c r="I19" s="381"/>
    </row>
    <row r="20" spans="1:13" s="79" customFormat="1" ht="14.25" customHeight="1" x14ac:dyDescent="0.2">
      <c r="A20" s="151"/>
      <c r="B20" s="145"/>
      <c r="C20" s="145"/>
      <c r="D20" s="145"/>
      <c r="E20" s="145"/>
      <c r="F20" s="145"/>
      <c r="G20" s="145"/>
      <c r="H20" s="145"/>
      <c r="I20" s="145"/>
    </row>
    <row r="21" spans="1:13" s="79" customFormat="1" ht="18.75" customHeight="1" x14ac:dyDescent="0.2">
      <c r="A21" s="265" t="s">
        <v>332</v>
      </c>
      <c r="B21" s="267"/>
      <c r="C21" s="267"/>
      <c r="D21" s="214" t="s">
        <v>334</v>
      </c>
      <c r="E21" s="145"/>
      <c r="F21" s="145"/>
      <c r="G21" s="145"/>
      <c r="H21" s="145"/>
      <c r="I21" s="145"/>
    </row>
    <row r="22" spans="1:13" s="79" customFormat="1" ht="17.25" customHeight="1" x14ac:dyDescent="0.2">
      <c r="A22" s="266" t="s">
        <v>333</v>
      </c>
      <c r="B22" s="73"/>
      <c r="C22" s="73"/>
      <c r="D22" s="73"/>
      <c r="E22" s="145"/>
      <c r="F22" s="145"/>
      <c r="G22" s="145"/>
      <c r="H22" s="145"/>
      <c r="I22" s="145"/>
    </row>
    <row r="24" spans="1:13" x14ac:dyDescent="0.2">
      <c r="A24" s="385" t="s">
        <v>12</v>
      </c>
      <c r="B24" s="386"/>
      <c r="C24" s="386"/>
      <c r="D24" s="386"/>
      <c r="E24" s="386"/>
      <c r="F24" s="386"/>
      <c r="G24" s="386"/>
      <c r="H24" s="386"/>
      <c r="I24" s="387"/>
      <c r="L24" s="1"/>
      <c r="M24" s="57"/>
    </row>
    <row r="25" spans="1:13" s="1" customFormat="1" x14ac:dyDescent="0.2">
      <c r="A25" s="6"/>
      <c r="B25" s="7"/>
      <c r="C25" s="8" t="s">
        <v>26</v>
      </c>
      <c r="D25" s="8" t="s">
        <v>27</v>
      </c>
      <c r="E25" s="8" t="s">
        <v>28</v>
      </c>
      <c r="F25" s="8" t="s">
        <v>29</v>
      </c>
      <c r="G25" s="36" t="s">
        <v>100</v>
      </c>
      <c r="H25" s="36" t="s">
        <v>101</v>
      </c>
      <c r="I25" s="36" t="s">
        <v>102</v>
      </c>
    </row>
    <row r="26" spans="1:13" x14ac:dyDescent="0.2">
      <c r="A26" s="53"/>
      <c r="B26" s="54"/>
      <c r="C26" s="55" t="s">
        <v>10</v>
      </c>
      <c r="D26" s="10" t="s">
        <v>10</v>
      </c>
      <c r="E26" s="10" t="s">
        <v>10</v>
      </c>
      <c r="F26" s="10" t="s">
        <v>10</v>
      </c>
      <c r="G26" s="10" t="s">
        <v>10</v>
      </c>
      <c r="H26" s="10" t="s">
        <v>11</v>
      </c>
      <c r="I26" s="10" t="s">
        <v>11</v>
      </c>
      <c r="M26" s="57"/>
    </row>
    <row r="27" spans="1:13" x14ac:dyDescent="0.2">
      <c r="A27" s="53" t="s">
        <v>0</v>
      </c>
      <c r="B27" s="54"/>
      <c r="C27" s="56">
        <v>1298745</v>
      </c>
      <c r="D27" s="56">
        <v>500000</v>
      </c>
      <c r="E27" s="56">
        <v>4812465</v>
      </c>
      <c r="F27" s="56">
        <v>382000</v>
      </c>
      <c r="G27" s="283">
        <v>860000</v>
      </c>
      <c r="H27" s="283">
        <v>860000</v>
      </c>
      <c r="I27" s="283">
        <v>860000</v>
      </c>
    </row>
    <row r="28" spans="1:13" x14ac:dyDescent="0.2">
      <c r="A28" s="53" t="s">
        <v>1</v>
      </c>
      <c r="B28" s="54"/>
      <c r="C28" s="56">
        <v>567.33999999985099</v>
      </c>
      <c r="D28" s="56">
        <f t="shared" ref="D28" si="0">C39</f>
        <v>11850.799999999814</v>
      </c>
      <c r="E28" s="56">
        <f t="shared" ref="E28" si="1">D39</f>
        <v>14564.559999999823</v>
      </c>
      <c r="F28" s="56">
        <f t="shared" ref="F28" si="2">E39</f>
        <v>7913.5199999997858</v>
      </c>
      <c r="G28" s="283">
        <f t="shared" ref="G28" si="3">F39</f>
        <v>8435.6299999997718</v>
      </c>
      <c r="H28" s="283">
        <f t="shared" ref="H28" si="4">G39</f>
        <v>69787.339999999735</v>
      </c>
      <c r="I28" s="283">
        <f t="shared" ref="I28" si="5">H39</f>
        <v>69787.339999999735</v>
      </c>
    </row>
    <row r="29" spans="1:13" x14ac:dyDescent="0.2">
      <c r="A29" s="53" t="s">
        <v>2</v>
      </c>
      <c r="B29" s="54"/>
      <c r="C29" s="87">
        <v>931220</v>
      </c>
      <c r="D29" s="56">
        <v>934260</v>
      </c>
      <c r="E29" s="56">
        <v>568247.02</v>
      </c>
      <c r="F29" s="56">
        <v>625389.16</v>
      </c>
      <c r="G29" s="283">
        <v>970740.72</v>
      </c>
      <c r="H29" s="283">
        <v>400000</v>
      </c>
      <c r="I29" s="283">
        <v>934260</v>
      </c>
    </row>
    <row r="30" spans="1:13" x14ac:dyDescent="0.2">
      <c r="A30" s="53" t="s">
        <v>3</v>
      </c>
      <c r="B30" s="54"/>
      <c r="C30" s="87">
        <v>919936.54</v>
      </c>
      <c r="D30" s="56">
        <v>931546.24</v>
      </c>
      <c r="E30" s="56">
        <v>574898.06000000006</v>
      </c>
      <c r="F30" s="56">
        <v>624867.05000000005</v>
      </c>
      <c r="G30" s="283">
        <v>909389.01</v>
      </c>
      <c r="H30" s="283">
        <v>400000</v>
      </c>
      <c r="I30" s="283">
        <v>934260</v>
      </c>
    </row>
    <row r="31" spans="1:13" x14ac:dyDescent="0.2">
      <c r="A31" s="53"/>
      <c r="B31" s="54"/>
      <c r="C31" s="56"/>
      <c r="D31" s="56"/>
      <c r="E31" s="56"/>
      <c r="F31" s="56"/>
      <c r="G31" s="56"/>
      <c r="H31" s="56"/>
      <c r="I31" s="56"/>
    </row>
    <row r="32" spans="1:13" x14ac:dyDescent="0.2">
      <c r="A32" s="53" t="s">
        <v>4</v>
      </c>
      <c r="B32" s="45"/>
      <c r="C32" s="58"/>
      <c r="D32" s="58"/>
      <c r="E32" s="59"/>
      <c r="F32" s="59"/>
      <c r="G32" s="59"/>
      <c r="H32" s="59"/>
      <c r="I32" s="59"/>
    </row>
    <row r="33" spans="1:9" x14ac:dyDescent="0.2">
      <c r="A33" s="337" t="s">
        <v>25</v>
      </c>
      <c r="B33" s="45"/>
      <c r="C33" s="60"/>
      <c r="D33" s="60"/>
      <c r="E33" s="61"/>
      <c r="F33" s="61"/>
      <c r="G33" s="61"/>
      <c r="H33" s="61"/>
      <c r="I33" s="61"/>
    </row>
    <row r="34" spans="1:9" x14ac:dyDescent="0.2">
      <c r="A34" s="62"/>
      <c r="B34" s="63"/>
      <c r="C34" s="56"/>
      <c r="D34" s="56"/>
      <c r="E34" s="56"/>
      <c r="F34" s="56"/>
      <c r="G34" s="56"/>
      <c r="H34" s="56"/>
      <c r="I34" s="56"/>
    </row>
    <row r="35" spans="1:9" x14ac:dyDescent="0.2">
      <c r="A35" s="62"/>
      <c r="B35" s="63"/>
      <c r="C35" s="56"/>
      <c r="D35" s="56"/>
      <c r="E35" s="56"/>
      <c r="F35" s="56"/>
      <c r="G35" s="56"/>
      <c r="H35" s="56"/>
      <c r="I35" s="56"/>
    </row>
    <row r="36" spans="1:9" x14ac:dyDescent="0.2">
      <c r="A36" s="62"/>
      <c r="B36" s="63"/>
      <c r="C36" s="56"/>
      <c r="D36" s="56"/>
      <c r="E36" s="56"/>
      <c r="F36" s="56"/>
      <c r="G36" s="56"/>
      <c r="H36" s="56"/>
      <c r="I36" s="56"/>
    </row>
    <row r="37" spans="1:9" x14ac:dyDescent="0.2">
      <c r="A37" s="53" t="s">
        <v>5</v>
      </c>
      <c r="B37" s="54"/>
      <c r="C37" s="56">
        <v>0</v>
      </c>
      <c r="D37" s="56">
        <v>0</v>
      </c>
      <c r="E37" s="56">
        <v>0</v>
      </c>
      <c r="F37" s="56">
        <v>0</v>
      </c>
      <c r="G37" s="56">
        <v>0</v>
      </c>
      <c r="H37" s="56">
        <v>0</v>
      </c>
      <c r="I37" s="56">
        <v>0</v>
      </c>
    </row>
    <row r="38" spans="1:9" x14ac:dyDescent="0.2">
      <c r="A38" s="53"/>
      <c r="B38" s="54"/>
      <c r="C38" s="56"/>
      <c r="D38" s="56"/>
      <c r="E38" s="56"/>
      <c r="F38" s="56"/>
      <c r="G38" s="56"/>
      <c r="H38" s="56"/>
      <c r="I38" s="56"/>
    </row>
    <row r="39" spans="1:9" x14ac:dyDescent="0.2">
      <c r="A39" s="53" t="s">
        <v>7</v>
      </c>
      <c r="B39" s="54"/>
      <c r="C39" s="59">
        <v>11850.799999999814</v>
      </c>
      <c r="D39" s="59">
        <f t="shared" ref="D39:F39" si="6">+D28+D29-D30+D37</f>
        <v>14564.559999999823</v>
      </c>
      <c r="E39" s="59">
        <f t="shared" si="6"/>
        <v>7913.5199999997858</v>
      </c>
      <c r="F39" s="59">
        <f t="shared" si="6"/>
        <v>8435.6299999997718</v>
      </c>
      <c r="G39" s="59">
        <f t="shared" ref="G39:I39" si="7">+G28+G29-G30+G37</f>
        <v>69787.339999999735</v>
      </c>
      <c r="H39" s="59">
        <f t="shared" si="7"/>
        <v>69787.339999999735</v>
      </c>
      <c r="I39" s="59">
        <f t="shared" si="7"/>
        <v>69787.339999999735</v>
      </c>
    </row>
    <row r="40" spans="1:9" x14ac:dyDescent="0.2">
      <c r="A40" s="62"/>
      <c r="B40" s="63"/>
      <c r="C40" s="56"/>
      <c r="D40" s="56"/>
      <c r="E40" s="56"/>
      <c r="F40" s="56"/>
      <c r="G40" s="56"/>
      <c r="H40" s="56"/>
      <c r="I40" s="56"/>
    </row>
    <row r="41" spans="1:9" x14ac:dyDescent="0.2">
      <c r="A41" s="53" t="s">
        <v>21</v>
      </c>
      <c r="B41" s="54"/>
      <c r="C41" s="86">
        <v>254198.71</v>
      </c>
      <c r="D41" s="56">
        <v>117754.85</v>
      </c>
      <c r="E41" s="56">
        <v>106916.05</v>
      </c>
      <c r="F41" s="56">
        <v>207268.01</v>
      </c>
      <c r="G41" s="56">
        <v>327579.25</v>
      </c>
      <c r="H41" s="56">
        <v>207268.01</v>
      </c>
      <c r="I41" s="56">
        <v>207268.01</v>
      </c>
    </row>
    <row r="42" spans="1:9" x14ac:dyDescent="0.2">
      <c r="A42" s="62"/>
      <c r="B42" s="63"/>
      <c r="C42" s="86"/>
      <c r="D42" s="56"/>
      <c r="E42" s="56"/>
      <c r="F42" s="56"/>
      <c r="G42" s="56"/>
      <c r="H42" s="56"/>
      <c r="I42" s="56"/>
    </row>
    <row r="43" spans="1:9" x14ac:dyDescent="0.2">
      <c r="A43" s="53" t="s">
        <v>22</v>
      </c>
      <c r="B43" s="65"/>
      <c r="C43" s="38" t="s">
        <v>44</v>
      </c>
      <c r="D43" s="38" t="s">
        <v>44</v>
      </c>
      <c r="E43" s="38" t="s">
        <v>44</v>
      </c>
      <c r="F43" s="38" t="s">
        <v>44</v>
      </c>
      <c r="G43" s="38" t="s">
        <v>44</v>
      </c>
      <c r="H43" s="38" t="s">
        <v>44</v>
      </c>
      <c r="I43" s="38" t="s">
        <v>44</v>
      </c>
    </row>
    <row r="44" spans="1:9" x14ac:dyDescent="0.2">
      <c r="A44" s="123"/>
      <c r="B44" s="123"/>
      <c r="C44" s="124"/>
      <c r="D44" s="124"/>
      <c r="E44" s="124"/>
      <c r="F44" s="125"/>
      <c r="G44" s="124"/>
      <c r="H44" s="124"/>
      <c r="I44" s="124"/>
    </row>
    <row r="45" spans="1:9" x14ac:dyDescent="0.2">
      <c r="A45" s="67" t="s">
        <v>23</v>
      </c>
      <c r="B45" s="44"/>
      <c r="C45" s="68"/>
      <c r="D45" s="68"/>
      <c r="E45" s="68"/>
      <c r="F45" s="68"/>
      <c r="G45" s="68"/>
      <c r="H45" s="68"/>
      <c r="I45" s="68"/>
    </row>
    <row r="46" spans="1:9" x14ac:dyDescent="0.2">
      <c r="A46" s="69" t="s">
        <v>45</v>
      </c>
      <c r="B46" s="63"/>
      <c r="C46" s="64"/>
      <c r="D46" s="64"/>
      <c r="E46" s="64"/>
      <c r="F46" s="64"/>
      <c r="G46" s="64"/>
      <c r="H46" s="64"/>
      <c r="I46" s="64"/>
    </row>
    <row r="47" spans="1:9" x14ac:dyDescent="0.2">
      <c r="A47" s="53"/>
      <c r="B47" s="54"/>
      <c r="C47" s="56"/>
      <c r="D47" s="56"/>
      <c r="E47" s="56"/>
      <c r="F47" s="56"/>
      <c r="G47" s="56"/>
      <c r="H47" s="56"/>
      <c r="I47" s="56"/>
    </row>
    <row r="48" spans="1:9" x14ac:dyDescent="0.2">
      <c r="A48" s="53" t="s">
        <v>6</v>
      </c>
      <c r="B48" s="54"/>
      <c r="C48" s="56"/>
      <c r="D48" s="56"/>
      <c r="E48" s="56"/>
      <c r="F48" s="56"/>
      <c r="G48" s="56"/>
      <c r="H48" s="56"/>
      <c r="I48" s="56"/>
    </row>
    <row r="49" spans="1:9" x14ac:dyDescent="0.2">
      <c r="A49" s="53"/>
      <c r="B49" s="54"/>
      <c r="C49" s="56"/>
      <c r="D49" s="56"/>
      <c r="E49" s="56"/>
      <c r="F49" s="56"/>
      <c r="G49" s="56"/>
      <c r="H49" s="56"/>
      <c r="I49" s="56"/>
    </row>
    <row r="50" spans="1:9" x14ac:dyDescent="0.2">
      <c r="A50" s="69" t="s">
        <v>8</v>
      </c>
      <c r="B50" s="65"/>
      <c r="C50" s="56"/>
      <c r="D50" s="56"/>
      <c r="E50" s="56"/>
      <c r="F50" s="56"/>
      <c r="G50" s="56"/>
      <c r="H50" s="56"/>
      <c r="I50" s="56"/>
    </row>
    <row r="51" spans="1:9" x14ac:dyDescent="0.2">
      <c r="A51" s="70" t="s">
        <v>9</v>
      </c>
      <c r="B51" s="71"/>
      <c r="C51" s="56"/>
      <c r="D51" s="56"/>
      <c r="E51" s="56"/>
      <c r="F51" s="56"/>
      <c r="G51" s="56"/>
      <c r="H51" s="56"/>
      <c r="I51" s="56"/>
    </row>
    <row r="53" spans="1:9" x14ac:dyDescent="0.2">
      <c r="A53" s="72"/>
    </row>
    <row r="54" spans="1:9" x14ac:dyDescent="0.2">
      <c r="A54" s="394"/>
      <c r="B54" s="394"/>
      <c r="C54" s="394"/>
      <c r="D54" s="394"/>
      <c r="E54" s="394"/>
      <c r="F54" s="394"/>
      <c r="G54" s="394"/>
      <c r="H54" s="394"/>
      <c r="I54" s="394"/>
    </row>
  </sheetData>
  <sheetProtection selectLockedCells="1"/>
  <mergeCells count="6">
    <mergeCell ref="A54:I54"/>
    <mergeCell ref="A8:I8"/>
    <mergeCell ref="A12:I14"/>
    <mergeCell ref="A16:I17"/>
    <mergeCell ref="A19:I19"/>
    <mergeCell ref="A24:I24"/>
  </mergeCells>
  <printOptions horizontalCentered="1"/>
  <pageMargins left="0.75" right="0.75" top="0.6" bottom="0.55000000000000004" header="0.28000000000000003" footer="0.16"/>
  <pageSetup scale="79" orientation="landscape" r:id="rId1"/>
  <headerFooter alignWithMargins="0">
    <oddHeader>&amp;C&amp;"Arial,Bold"Report on Non-General Fund Information
&amp;"Arial,Regular"for Submittal to the 2025 Legislature</oddHeader>
    <oddFooter>&amp;LForm 37-47 &amp;R&amp;D  &amp;T</odd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B4CFAB-2218-45AE-8ADA-08C3DDFA3DFE}">
  <sheetPr>
    <pageSetUpPr fitToPage="1"/>
  </sheetPr>
  <dimension ref="A1:M50"/>
  <sheetViews>
    <sheetView zoomScaleNormal="100" zoomScaleSheetLayoutView="100" workbookViewId="0">
      <selection activeCell="J2" sqref="J2"/>
    </sheetView>
  </sheetViews>
  <sheetFormatPr defaultColWidth="9.140625" defaultRowHeight="12.75" x14ac:dyDescent="0.2"/>
  <cols>
    <col min="1" max="2" width="14.7109375" style="142" customWidth="1"/>
    <col min="3" max="8" width="12.42578125" style="142" customWidth="1"/>
    <col min="9" max="9" width="11.7109375" style="142" customWidth="1"/>
    <col min="10" max="16384" width="9.140625" style="142"/>
  </cols>
  <sheetData>
    <row r="1" spans="1:9" x14ac:dyDescent="0.2">
      <c r="A1" s="73"/>
      <c r="B1" s="73"/>
      <c r="C1" s="73"/>
      <c r="D1" s="73"/>
      <c r="E1" s="73"/>
      <c r="F1" s="73"/>
      <c r="G1" s="73"/>
      <c r="H1" s="73"/>
      <c r="I1" s="73"/>
    </row>
    <row r="2" spans="1:9" x14ac:dyDescent="0.2">
      <c r="A2" s="73" t="s">
        <v>13</v>
      </c>
      <c r="B2" s="74" t="s">
        <v>30</v>
      </c>
      <c r="C2" s="74"/>
      <c r="D2" s="74"/>
      <c r="E2" s="73"/>
      <c r="F2" s="73"/>
      <c r="G2" s="75" t="s">
        <v>14</v>
      </c>
      <c r="H2" s="50" t="s">
        <v>35</v>
      </c>
      <c r="I2" s="74"/>
    </row>
    <row r="3" spans="1:9" x14ac:dyDescent="0.2">
      <c r="A3" s="73" t="s">
        <v>20</v>
      </c>
      <c r="B3" s="74" t="s">
        <v>230</v>
      </c>
      <c r="C3" s="74"/>
      <c r="D3" s="74"/>
      <c r="E3" s="73"/>
      <c r="F3" s="73"/>
      <c r="G3" s="75" t="s">
        <v>15</v>
      </c>
      <c r="H3" s="51" t="s">
        <v>37</v>
      </c>
      <c r="I3" s="78"/>
    </row>
    <row r="4" spans="1:9" x14ac:dyDescent="0.2">
      <c r="A4" s="73" t="s">
        <v>16</v>
      </c>
      <c r="B4" s="74" t="s">
        <v>285</v>
      </c>
      <c r="C4" s="74"/>
      <c r="D4" s="74"/>
      <c r="E4" s="73"/>
      <c r="F4" s="73"/>
      <c r="G4" s="75" t="s">
        <v>18</v>
      </c>
      <c r="H4" s="74" t="s">
        <v>34</v>
      </c>
      <c r="I4" s="74"/>
    </row>
    <row r="5" spans="1:9" x14ac:dyDescent="0.2">
      <c r="A5" s="73" t="s">
        <v>17</v>
      </c>
      <c r="B5" s="263" t="s">
        <v>286</v>
      </c>
      <c r="C5" s="264"/>
      <c r="D5" s="264"/>
      <c r="E5" s="73"/>
      <c r="F5" s="73"/>
      <c r="G5" s="75" t="s">
        <v>19</v>
      </c>
      <c r="H5" s="78" t="s">
        <v>287</v>
      </c>
      <c r="I5" s="78"/>
    </row>
    <row r="6" spans="1:9" x14ac:dyDescent="0.2">
      <c r="A6" s="73"/>
      <c r="B6" s="73"/>
      <c r="C6" s="73"/>
      <c r="D6" s="73"/>
      <c r="E6" s="73"/>
      <c r="F6" s="73"/>
      <c r="G6" s="73"/>
      <c r="H6" s="73"/>
      <c r="I6" s="73"/>
    </row>
    <row r="7" spans="1:9" hidden="1" x14ac:dyDescent="0.2">
      <c r="A7" s="73"/>
      <c r="B7" s="73"/>
      <c r="C7" s="73"/>
      <c r="D7" s="73"/>
      <c r="E7" s="73"/>
      <c r="F7" s="73"/>
      <c r="G7" s="73"/>
      <c r="H7" s="73"/>
      <c r="I7" s="73"/>
    </row>
    <row r="8" spans="1:9" x14ac:dyDescent="0.2">
      <c r="A8" s="364" t="s">
        <v>288</v>
      </c>
      <c r="B8" s="364"/>
      <c r="C8" s="364"/>
      <c r="D8" s="364"/>
      <c r="E8" s="364"/>
      <c r="F8" s="364"/>
      <c r="G8" s="364"/>
      <c r="H8" s="364"/>
      <c r="I8" s="364"/>
    </row>
    <row r="9" spans="1:9" x14ac:dyDescent="0.2">
      <c r="A9" s="73"/>
      <c r="B9" s="73"/>
      <c r="C9" s="73"/>
      <c r="D9" s="73"/>
      <c r="E9" s="73"/>
      <c r="F9" s="73"/>
      <c r="G9" s="73"/>
      <c r="H9" s="73"/>
      <c r="I9" s="73"/>
    </row>
    <row r="10" spans="1:9" x14ac:dyDescent="0.2">
      <c r="A10" s="52" t="s">
        <v>41</v>
      </c>
      <c r="B10" s="73"/>
      <c r="C10" s="73"/>
      <c r="D10" s="73"/>
      <c r="E10" s="73"/>
      <c r="F10" s="73"/>
      <c r="G10" s="73"/>
      <c r="H10" s="73"/>
      <c r="I10" s="73"/>
    </row>
    <row r="11" spans="1:9" x14ac:dyDescent="0.2">
      <c r="A11" s="52"/>
      <c r="B11" s="73"/>
      <c r="C11" s="73"/>
      <c r="D11" s="73"/>
      <c r="E11" s="73"/>
      <c r="F11" s="73"/>
      <c r="G11" s="73"/>
      <c r="H11" s="73"/>
      <c r="I11" s="73"/>
    </row>
    <row r="12" spans="1:9" x14ac:dyDescent="0.2">
      <c r="A12" s="409" t="s">
        <v>351</v>
      </c>
      <c r="B12" s="409"/>
      <c r="C12" s="409"/>
      <c r="D12" s="409"/>
      <c r="E12" s="409"/>
      <c r="F12" s="409"/>
      <c r="G12" s="409"/>
      <c r="H12" s="409"/>
      <c r="I12" s="409"/>
    </row>
    <row r="13" spans="1:9" x14ac:dyDescent="0.2">
      <c r="A13" s="409"/>
      <c r="B13" s="409"/>
      <c r="C13" s="409"/>
      <c r="D13" s="409"/>
      <c r="E13" s="409"/>
      <c r="F13" s="409"/>
      <c r="G13" s="409"/>
      <c r="H13" s="409"/>
      <c r="I13" s="409"/>
    </row>
    <row r="14" spans="1:9" x14ac:dyDescent="0.2">
      <c r="A14" s="73"/>
      <c r="B14" s="73"/>
      <c r="C14" s="73"/>
      <c r="D14" s="73"/>
      <c r="E14" s="73"/>
      <c r="F14" s="73"/>
      <c r="G14" s="73"/>
      <c r="H14" s="73"/>
      <c r="I14" s="73"/>
    </row>
    <row r="15" spans="1:9" ht="10.5" customHeight="1" x14ac:dyDescent="0.2">
      <c r="A15" s="73"/>
      <c r="B15" s="73"/>
      <c r="C15" s="73"/>
      <c r="D15" s="73"/>
      <c r="E15" s="73"/>
      <c r="F15" s="73"/>
      <c r="G15" s="73"/>
      <c r="H15" s="73"/>
      <c r="I15" s="73"/>
    </row>
    <row r="16" spans="1:9" ht="37.700000000000003" customHeight="1" x14ac:dyDescent="0.2">
      <c r="A16" s="378" t="s">
        <v>289</v>
      </c>
      <c r="B16" s="378"/>
      <c r="C16" s="378"/>
      <c r="D16" s="378"/>
      <c r="E16" s="378"/>
      <c r="F16" s="378"/>
      <c r="G16" s="378"/>
      <c r="H16" s="378"/>
      <c r="I16" s="378"/>
    </row>
    <row r="17" spans="1:13" ht="15.75" customHeight="1" x14ac:dyDescent="0.2">
      <c r="A17" s="265" t="s">
        <v>332</v>
      </c>
      <c r="B17" s="267"/>
      <c r="C17" s="267"/>
      <c r="D17" s="214" t="s">
        <v>334</v>
      </c>
      <c r="E17" s="277"/>
      <c r="F17" s="277"/>
      <c r="G17" s="277"/>
      <c r="H17" s="277"/>
      <c r="I17" s="277"/>
    </row>
    <row r="18" spans="1:13" ht="13.5" customHeight="1" x14ac:dyDescent="0.2">
      <c r="A18" s="266" t="s">
        <v>333</v>
      </c>
      <c r="B18" s="73"/>
      <c r="C18" s="73"/>
      <c r="D18" s="73"/>
      <c r="E18" s="277"/>
      <c r="F18" s="277"/>
      <c r="G18" s="277"/>
      <c r="H18" s="277"/>
      <c r="I18" s="277"/>
    </row>
    <row r="19" spans="1:13" x14ac:dyDescent="0.2">
      <c r="A19" s="73"/>
      <c r="B19" s="73"/>
      <c r="C19" s="73"/>
      <c r="D19" s="73"/>
      <c r="E19" s="73"/>
      <c r="F19" s="73"/>
      <c r="G19" s="73"/>
      <c r="H19" s="73"/>
      <c r="I19" s="73"/>
    </row>
    <row r="20" spans="1:13" x14ac:dyDescent="0.2">
      <c r="A20" s="382" t="s">
        <v>12</v>
      </c>
      <c r="B20" s="383"/>
      <c r="C20" s="383"/>
      <c r="D20" s="383"/>
      <c r="E20" s="383"/>
      <c r="F20" s="383"/>
      <c r="G20" s="383"/>
      <c r="H20" s="383"/>
      <c r="I20" s="384"/>
      <c r="M20" s="57"/>
    </row>
    <row r="21" spans="1:13" s="1" customFormat="1" x14ac:dyDescent="0.2">
      <c r="A21" s="6"/>
      <c r="B21" s="7"/>
      <c r="C21" s="8" t="s">
        <v>26</v>
      </c>
      <c r="D21" s="8" t="s">
        <v>27</v>
      </c>
      <c r="E21" s="8" t="s">
        <v>28</v>
      </c>
      <c r="F21" s="8" t="s">
        <v>29</v>
      </c>
      <c r="G21" s="8" t="s">
        <v>100</v>
      </c>
      <c r="H21" s="8" t="s">
        <v>101</v>
      </c>
      <c r="I21" s="8" t="s">
        <v>102</v>
      </c>
    </row>
    <row r="22" spans="1:13" x14ac:dyDescent="0.2">
      <c r="A22" s="82"/>
      <c r="B22" s="83"/>
      <c r="C22" s="55" t="s">
        <v>10</v>
      </c>
      <c r="D22" s="10" t="s">
        <v>10</v>
      </c>
      <c r="E22" s="10" t="s">
        <v>10</v>
      </c>
      <c r="F22" s="10" t="s">
        <v>10</v>
      </c>
      <c r="G22" s="10" t="s">
        <v>10</v>
      </c>
      <c r="H22" s="10" t="s">
        <v>11</v>
      </c>
      <c r="I22" s="10" t="s">
        <v>11</v>
      </c>
      <c r="M22" s="57"/>
    </row>
    <row r="23" spans="1:13" x14ac:dyDescent="0.2">
      <c r="A23" s="82" t="s">
        <v>0</v>
      </c>
      <c r="B23" s="83"/>
      <c r="C23" s="85">
        <v>539949</v>
      </c>
      <c r="D23" s="85">
        <v>282000</v>
      </c>
      <c r="E23" s="85">
        <v>1000650</v>
      </c>
      <c r="F23" s="85">
        <v>330907</v>
      </c>
      <c r="G23" s="283">
        <v>1046850</v>
      </c>
      <c r="H23" s="283">
        <v>562278</v>
      </c>
      <c r="I23" s="283">
        <v>1046850</v>
      </c>
    </row>
    <row r="24" spans="1:13" x14ac:dyDescent="0.2">
      <c r="A24" s="82" t="s">
        <v>1</v>
      </c>
      <c r="B24" s="83"/>
      <c r="C24" s="85">
        <v>175.25</v>
      </c>
      <c r="D24" s="85">
        <f t="shared" ref="D24:I24" si="0">C35</f>
        <v>10202.929999999993</v>
      </c>
      <c r="E24" s="85">
        <f t="shared" si="0"/>
        <v>7283.8099999999977</v>
      </c>
      <c r="F24" s="85">
        <f t="shared" si="0"/>
        <v>14632.570000000065</v>
      </c>
      <c r="G24" s="85">
        <f t="shared" si="0"/>
        <v>39130.660000000033</v>
      </c>
      <c r="H24" s="85">
        <f t="shared" si="0"/>
        <v>20950.599999999977</v>
      </c>
      <c r="I24" s="85">
        <f t="shared" si="0"/>
        <v>20950.599999999977</v>
      </c>
    </row>
    <row r="25" spans="1:13" x14ac:dyDescent="0.2">
      <c r="A25" s="82" t="s">
        <v>2</v>
      </c>
      <c r="B25" s="83"/>
      <c r="C25" s="87">
        <v>418727</v>
      </c>
      <c r="D25" s="85">
        <v>422935</v>
      </c>
      <c r="E25" s="85">
        <v>629547.19999999995</v>
      </c>
      <c r="F25" s="85">
        <v>553576.57999999996</v>
      </c>
      <c r="G25" s="293">
        <v>517381</v>
      </c>
      <c r="H25" s="85">
        <v>553576.57999999996</v>
      </c>
      <c r="I25" s="85">
        <v>553576.57999999996</v>
      </c>
    </row>
    <row r="26" spans="1:13" x14ac:dyDescent="0.2">
      <c r="A26" s="82" t="s">
        <v>3</v>
      </c>
      <c r="B26" s="83"/>
      <c r="C26" s="87">
        <v>408699.32</v>
      </c>
      <c r="D26" s="85">
        <v>425854.12</v>
      </c>
      <c r="E26" s="85">
        <v>622198.43999999994</v>
      </c>
      <c r="F26" s="85">
        <v>529078.49</v>
      </c>
      <c r="G26" s="293">
        <v>535561.06000000006</v>
      </c>
      <c r="H26" s="85">
        <v>553576.57999999996</v>
      </c>
      <c r="I26" s="85">
        <v>553576.57999999996</v>
      </c>
    </row>
    <row r="27" spans="1:13" x14ac:dyDescent="0.2">
      <c r="A27" s="82"/>
      <c r="B27" s="83"/>
      <c r="C27" s="87"/>
      <c r="D27" s="85"/>
      <c r="E27" s="85"/>
      <c r="F27" s="85"/>
      <c r="G27" s="85"/>
      <c r="H27" s="85"/>
      <c r="I27" s="85"/>
    </row>
    <row r="28" spans="1:13" x14ac:dyDescent="0.2">
      <c r="A28" s="82" t="s">
        <v>4</v>
      </c>
      <c r="B28" s="78"/>
      <c r="C28" s="88"/>
      <c r="D28" s="88"/>
      <c r="E28" s="89"/>
      <c r="F28" s="89"/>
      <c r="G28" s="89"/>
      <c r="H28" s="89"/>
      <c r="I28" s="89"/>
    </row>
    <row r="29" spans="1:13" x14ac:dyDescent="0.2">
      <c r="A29" s="337" t="s">
        <v>25</v>
      </c>
      <c r="B29" s="78"/>
      <c r="C29" s="90"/>
      <c r="D29" s="90"/>
      <c r="E29" s="91"/>
      <c r="F29" s="91"/>
      <c r="G29" s="91"/>
      <c r="H29" s="91"/>
      <c r="I29" s="91"/>
    </row>
    <row r="30" spans="1:13" x14ac:dyDescent="0.2">
      <c r="A30" s="92"/>
      <c r="B30" s="93"/>
      <c r="C30" s="85"/>
      <c r="D30" s="85"/>
      <c r="E30" s="85"/>
      <c r="F30" s="85"/>
      <c r="G30" s="85"/>
      <c r="H30" s="85"/>
      <c r="I30" s="85"/>
    </row>
    <row r="31" spans="1:13" x14ac:dyDescent="0.2">
      <c r="A31" s="92"/>
      <c r="B31" s="93"/>
      <c r="C31" s="85"/>
      <c r="D31" s="85"/>
      <c r="E31" s="85"/>
      <c r="F31" s="85"/>
      <c r="G31" s="85"/>
      <c r="H31" s="85"/>
      <c r="I31" s="85"/>
    </row>
    <row r="32" spans="1:13" x14ac:dyDescent="0.2">
      <c r="A32" s="92"/>
      <c r="B32" s="93"/>
      <c r="C32" s="85"/>
      <c r="D32" s="85"/>
      <c r="E32" s="85"/>
      <c r="F32" s="85"/>
      <c r="G32" s="85"/>
      <c r="H32" s="85"/>
      <c r="I32" s="85"/>
    </row>
    <row r="33" spans="1:9" x14ac:dyDescent="0.2">
      <c r="A33" s="82" t="s">
        <v>5</v>
      </c>
      <c r="B33" s="83"/>
      <c r="C33" s="85"/>
      <c r="D33" s="85"/>
      <c r="E33" s="85"/>
      <c r="F33" s="85"/>
      <c r="G33" s="85"/>
      <c r="H33" s="85"/>
      <c r="I33" s="85"/>
    </row>
    <row r="34" spans="1:9" x14ac:dyDescent="0.2">
      <c r="A34" s="82"/>
      <c r="B34" s="83"/>
      <c r="C34" s="85"/>
      <c r="D34" s="85"/>
      <c r="E34" s="85"/>
      <c r="F34" s="85"/>
      <c r="G34" s="85"/>
      <c r="H34" s="85"/>
      <c r="I34" s="85"/>
    </row>
    <row r="35" spans="1:9" x14ac:dyDescent="0.2">
      <c r="A35" s="82" t="s">
        <v>7</v>
      </c>
      <c r="B35" s="83"/>
      <c r="C35" s="89">
        <v>10202.929999999993</v>
      </c>
      <c r="D35" s="89">
        <f t="shared" ref="D35:I35" si="1">+D24+D25-D26+D33</f>
        <v>7283.8099999999977</v>
      </c>
      <c r="E35" s="89">
        <f t="shared" si="1"/>
        <v>14632.570000000065</v>
      </c>
      <c r="F35" s="89">
        <f t="shared" si="1"/>
        <v>39130.660000000033</v>
      </c>
      <c r="G35" s="89">
        <f t="shared" si="1"/>
        <v>20950.599999999977</v>
      </c>
      <c r="H35" s="89">
        <f t="shared" si="1"/>
        <v>20950.599999999977</v>
      </c>
      <c r="I35" s="89">
        <f t="shared" si="1"/>
        <v>20950.599999999977</v>
      </c>
    </row>
    <row r="36" spans="1:9" x14ac:dyDescent="0.2">
      <c r="A36" s="92"/>
      <c r="B36" s="93"/>
      <c r="C36" s="85"/>
      <c r="D36" s="85"/>
      <c r="E36" s="85"/>
      <c r="F36" s="85"/>
      <c r="G36" s="85"/>
      <c r="H36" s="85"/>
      <c r="I36" s="85"/>
    </row>
    <row r="37" spans="1:9" x14ac:dyDescent="0.2">
      <c r="A37" s="82" t="s">
        <v>21</v>
      </c>
      <c r="B37" s="83"/>
      <c r="C37" s="85">
        <v>0</v>
      </c>
      <c r="D37" s="85">
        <v>40805</v>
      </c>
      <c r="E37" s="85">
        <v>1029.6099999999999</v>
      </c>
      <c r="F37" s="85">
        <v>46064.01</v>
      </c>
      <c r="G37" s="85">
        <v>40200</v>
      </c>
      <c r="H37" s="85">
        <v>40200</v>
      </c>
      <c r="I37" s="85">
        <v>40200</v>
      </c>
    </row>
    <row r="38" spans="1:9" x14ac:dyDescent="0.2">
      <c r="A38" s="92"/>
      <c r="B38" s="93"/>
      <c r="C38" s="85"/>
      <c r="D38" s="85"/>
      <c r="E38" s="85"/>
      <c r="F38" s="85"/>
      <c r="G38" s="85"/>
      <c r="H38" s="85"/>
      <c r="I38" s="85"/>
    </row>
    <row r="39" spans="1:9" x14ac:dyDescent="0.2">
      <c r="A39" s="82" t="s">
        <v>22</v>
      </c>
      <c r="B39" s="96"/>
      <c r="C39" s="212">
        <f t="shared" ref="C39" si="2">C35-C37</f>
        <v>10202.929999999993</v>
      </c>
      <c r="D39" s="212" t="s">
        <v>44</v>
      </c>
      <c r="E39" s="212" t="s">
        <v>44</v>
      </c>
      <c r="F39" s="212" t="s">
        <v>44</v>
      </c>
      <c r="G39" s="212" t="s">
        <v>44</v>
      </c>
      <c r="H39" s="212" t="s">
        <v>44</v>
      </c>
      <c r="I39" s="212" t="s">
        <v>44</v>
      </c>
    </row>
    <row r="40" spans="1:9" x14ac:dyDescent="0.2">
      <c r="A40" s="119"/>
      <c r="B40" s="119"/>
      <c r="C40" s="120"/>
      <c r="D40" s="120"/>
      <c r="E40" s="120"/>
      <c r="F40" s="120"/>
      <c r="G40" s="120"/>
      <c r="H40" s="120"/>
      <c r="I40" s="120"/>
    </row>
    <row r="41" spans="1:9" x14ac:dyDescent="0.2">
      <c r="A41" s="98" t="s">
        <v>23</v>
      </c>
      <c r="B41" s="74"/>
      <c r="C41" s="68"/>
      <c r="D41" s="68"/>
      <c r="E41" s="99"/>
      <c r="F41" s="99"/>
      <c r="G41" s="99"/>
      <c r="H41" s="99"/>
      <c r="I41" s="99"/>
    </row>
    <row r="42" spans="1:9" x14ac:dyDescent="0.2">
      <c r="A42" s="100" t="s">
        <v>45</v>
      </c>
      <c r="B42" s="93"/>
      <c r="C42" s="64"/>
      <c r="D42" s="64"/>
      <c r="E42" s="95"/>
      <c r="F42" s="95"/>
      <c r="G42" s="95"/>
      <c r="H42" s="95"/>
      <c r="I42" s="95"/>
    </row>
    <row r="43" spans="1:9" x14ac:dyDescent="0.2">
      <c r="A43" s="82"/>
      <c r="B43" s="83"/>
      <c r="C43" s="85"/>
      <c r="D43" s="85"/>
      <c r="E43" s="85"/>
      <c r="F43" s="85"/>
      <c r="G43" s="85"/>
      <c r="H43" s="85"/>
      <c r="I43" s="85"/>
    </row>
    <row r="44" spans="1:9" x14ac:dyDescent="0.2">
      <c r="A44" s="82" t="s">
        <v>6</v>
      </c>
      <c r="B44" s="83"/>
      <c r="C44" s="56"/>
      <c r="D44" s="56"/>
      <c r="E44" s="85"/>
      <c r="F44" s="85"/>
      <c r="G44" s="85"/>
      <c r="H44" s="85"/>
      <c r="I44" s="85"/>
    </row>
    <row r="45" spans="1:9" x14ac:dyDescent="0.2">
      <c r="A45" s="82"/>
      <c r="B45" s="83"/>
      <c r="C45" s="56"/>
      <c r="D45" s="56"/>
      <c r="E45" s="85"/>
      <c r="F45" s="85"/>
      <c r="G45" s="85"/>
      <c r="H45" s="85"/>
      <c r="I45" s="85"/>
    </row>
    <row r="46" spans="1:9" x14ac:dyDescent="0.2">
      <c r="A46" s="100" t="s">
        <v>8</v>
      </c>
      <c r="B46" s="96"/>
      <c r="C46" s="56"/>
      <c r="D46" s="56"/>
      <c r="E46" s="85"/>
      <c r="F46" s="85"/>
      <c r="G46" s="85"/>
      <c r="H46" s="85"/>
      <c r="I46" s="85"/>
    </row>
    <row r="47" spans="1:9" x14ac:dyDescent="0.2">
      <c r="A47" s="101" t="s">
        <v>9</v>
      </c>
      <c r="B47" s="102"/>
      <c r="C47" s="56"/>
      <c r="D47" s="56"/>
      <c r="E47" s="85"/>
      <c r="F47" s="85"/>
      <c r="G47" s="85"/>
      <c r="H47" s="85"/>
      <c r="I47" s="85"/>
    </row>
    <row r="50" spans="7:7" x14ac:dyDescent="0.2">
      <c r="G50" s="57"/>
    </row>
  </sheetData>
  <mergeCells count="4">
    <mergeCell ref="A8:I8"/>
    <mergeCell ref="A12:I13"/>
    <mergeCell ref="A16:I16"/>
    <mergeCell ref="A20:I20"/>
  </mergeCells>
  <pageMargins left="0.7" right="0.7" top="0.75" bottom="0.75" header="0.3" footer="0.3"/>
  <pageSetup scale="84" orientation="landscape" r:id="rId1"/>
  <headerFooter>
    <oddHeader>&amp;CReport on Non-General Fund Information
for Submittal to the 2025 Legislature</oddHead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3CE72E-F137-4E06-B2AC-126EC773F0D8}">
  <sheetPr>
    <pageSetUpPr fitToPage="1"/>
  </sheetPr>
  <dimension ref="A1:M50"/>
  <sheetViews>
    <sheetView zoomScaleNormal="100" workbookViewId="0">
      <selection activeCell="K7" sqref="K7"/>
    </sheetView>
  </sheetViews>
  <sheetFormatPr defaultColWidth="9.140625" defaultRowHeight="12.75" x14ac:dyDescent="0.2"/>
  <cols>
    <col min="1" max="2" width="15.5703125" style="142" customWidth="1"/>
    <col min="3" max="8" width="12.42578125" style="142" customWidth="1"/>
    <col min="9" max="9" width="11.7109375" style="142" customWidth="1"/>
    <col min="10" max="16384" width="9.140625" style="142"/>
  </cols>
  <sheetData>
    <row r="1" spans="1:9" x14ac:dyDescent="0.2">
      <c r="A1" s="135" t="s">
        <v>290</v>
      </c>
      <c r="B1" s="133"/>
      <c r="C1" s="133"/>
      <c r="D1" s="133"/>
      <c r="E1" s="133"/>
      <c r="F1" s="133"/>
      <c r="G1" s="73"/>
      <c r="H1" s="73"/>
      <c r="I1" s="73"/>
    </row>
    <row r="2" spans="1:9" x14ac:dyDescent="0.2">
      <c r="A2" s="73" t="s">
        <v>13</v>
      </c>
      <c r="B2" s="74" t="s">
        <v>30</v>
      </c>
      <c r="C2" s="74"/>
      <c r="D2" s="74"/>
      <c r="E2" s="73"/>
      <c r="F2" s="73"/>
      <c r="G2" s="75" t="s">
        <v>14</v>
      </c>
      <c r="H2" s="76" t="s">
        <v>35</v>
      </c>
      <c r="I2" s="74"/>
    </row>
    <row r="3" spans="1:9" x14ac:dyDescent="0.2">
      <c r="A3" s="73" t="s">
        <v>20</v>
      </c>
      <c r="B3" s="74" t="s">
        <v>230</v>
      </c>
      <c r="C3" s="74"/>
      <c r="D3" s="74"/>
      <c r="E3" s="73"/>
      <c r="F3" s="73"/>
      <c r="G3" s="75" t="s">
        <v>15</v>
      </c>
      <c r="H3" s="77" t="s">
        <v>37</v>
      </c>
      <c r="I3" s="78"/>
    </row>
    <row r="4" spans="1:9" x14ac:dyDescent="0.2">
      <c r="A4" s="73" t="s">
        <v>16</v>
      </c>
      <c r="B4" s="74" t="s">
        <v>291</v>
      </c>
      <c r="C4" s="74"/>
      <c r="D4" s="74"/>
      <c r="E4" s="73"/>
      <c r="F4" s="73"/>
      <c r="G4" s="75" t="s">
        <v>18</v>
      </c>
      <c r="H4" s="74" t="s">
        <v>34</v>
      </c>
      <c r="I4" s="74"/>
    </row>
    <row r="5" spans="1:9" x14ac:dyDescent="0.2">
      <c r="A5" s="73" t="s">
        <v>17</v>
      </c>
      <c r="B5" s="74" t="s">
        <v>292</v>
      </c>
      <c r="C5" s="78"/>
      <c r="D5" s="78"/>
      <c r="E5" s="73"/>
      <c r="F5" s="73"/>
      <c r="G5" s="75" t="s">
        <v>19</v>
      </c>
      <c r="H5" s="78" t="s">
        <v>293</v>
      </c>
      <c r="I5" s="78"/>
    </row>
    <row r="6" spans="1:9" x14ac:dyDescent="0.2">
      <c r="A6" s="73"/>
      <c r="B6" s="73"/>
      <c r="C6" s="73"/>
      <c r="D6" s="73"/>
      <c r="E6" s="73"/>
      <c r="F6" s="73"/>
      <c r="G6" s="73"/>
      <c r="H6" s="73"/>
      <c r="I6" s="73"/>
    </row>
    <row r="7" spans="1:9" x14ac:dyDescent="0.2">
      <c r="A7" s="73"/>
      <c r="B7" s="73"/>
      <c r="C7" s="73"/>
      <c r="D7" s="73"/>
      <c r="E7" s="73"/>
      <c r="F7" s="73"/>
      <c r="G7" s="73"/>
      <c r="H7" s="73"/>
      <c r="I7" s="73"/>
    </row>
    <row r="8" spans="1:9" x14ac:dyDescent="0.2">
      <c r="A8" s="364" t="s">
        <v>294</v>
      </c>
      <c r="B8" s="364"/>
      <c r="C8" s="364"/>
      <c r="D8" s="364"/>
      <c r="E8" s="364"/>
      <c r="F8" s="364"/>
      <c r="G8" s="364"/>
      <c r="H8" s="364"/>
      <c r="I8" s="364"/>
    </row>
    <row r="9" spans="1:9" x14ac:dyDescent="0.2">
      <c r="A9" s="73"/>
      <c r="B9" s="73"/>
      <c r="C9" s="73"/>
      <c r="D9" s="73"/>
      <c r="E9" s="73"/>
      <c r="F9" s="73"/>
      <c r="G9" s="73"/>
      <c r="H9" s="73"/>
      <c r="I9" s="73"/>
    </row>
    <row r="10" spans="1:9" x14ac:dyDescent="0.2">
      <c r="A10" s="81" t="s">
        <v>41</v>
      </c>
      <c r="B10" s="73"/>
      <c r="C10" s="73"/>
      <c r="D10" s="73"/>
      <c r="E10" s="73"/>
      <c r="F10" s="73"/>
      <c r="G10" s="73"/>
      <c r="H10" s="73"/>
      <c r="I10" s="73"/>
    </row>
    <row r="11" spans="1:9" x14ac:dyDescent="0.2">
      <c r="A11" s="364" t="s">
        <v>295</v>
      </c>
      <c r="B11" s="364"/>
      <c r="C11" s="364"/>
      <c r="D11" s="364"/>
      <c r="E11" s="364"/>
      <c r="F11" s="364"/>
      <c r="G11" s="364"/>
      <c r="H11" s="364"/>
      <c r="I11" s="364"/>
    </row>
    <row r="12" spans="1:9" x14ac:dyDescent="0.2">
      <c r="A12" s="364"/>
      <c r="B12" s="364"/>
      <c r="C12" s="364"/>
      <c r="D12" s="364"/>
      <c r="E12" s="364"/>
      <c r="F12" s="364"/>
      <c r="G12" s="364"/>
      <c r="H12" s="364"/>
      <c r="I12" s="364"/>
    </row>
    <row r="13" spans="1:9" x14ac:dyDescent="0.2">
      <c r="A13" s="73"/>
      <c r="B13" s="73"/>
      <c r="C13" s="73"/>
      <c r="D13" s="73"/>
      <c r="E13" s="73"/>
      <c r="F13" s="73"/>
      <c r="G13" s="73"/>
      <c r="H13" s="73"/>
      <c r="I13" s="73"/>
    </row>
    <row r="14" spans="1:9" ht="12.75" customHeight="1" x14ac:dyDescent="0.2">
      <c r="A14" s="369" t="s">
        <v>352</v>
      </c>
      <c r="B14" s="369"/>
      <c r="C14" s="369"/>
      <c r="D14" s="369"/>
      <c r="E14" s="369"/>
      <c r="F14" s="369"/>
      <c r="G14" s="369"/>
      <c r="H14" s="369"/>
      <c r="I14" s="369"/>
    </row>
    <row r="15" spans="1:9" x14ac:dyDescent="0.2">
      <c r="A15" s="369"/>
      <c r="B15" s="369"/>
      <c r="C15" s="369"/>
      <c r="D15" s="369"/>
      <c r="E15" s="369"/>
      <c r="F15" s="369"/>
      <c r="G15" s="369"/>
      <c r="H15" s="369"/>
      <c r="I15" s="369"/>
    </row>
    <row r="16" spans="1:9" x14ac:dyDescent="0.2">
      <c r="A16" s="150"/>
      <c r="B16" s="150"/>
      <c r="C16" s="150"/>
      <c r="D16" s="150"/>
      <c r="E16" s="150"/>
      <c r="F16" s="150"/>
      <c r="G16" s="150"/>
      <c r="H16" s="150"/>
      <c r="I16" s="150"/>
    </row>
    <row r="17" spans="1:13" x14ac:dyDescent="0.2">
      <c r="A17" s="265" t="s">
        <v>332</v>
      </c>
      <c r="B17" s="267"/>
      <c r="C17" s="267"/>
      <c r="D17" s="267" t="s">
        <v>334</v>
      </c>
      <c r="E17" s="150"/>
      <c r="F17" s="150"/>
      <c r="G17" s="150"/>
      <c r="H17" s="150"/>
      <c r="I17" s="150"/>
    </row>
    <row r="18" spans="1:13" x14ac:dyDescent="0.2">
      <c r="A18" s="266" t="s">
        <v>333</v>
      </c>
      <c r="B18" s="73"/>
      <c r="C18" s="73"/>
      <c r="D18" s="73"/>
      <c r="E18" s="150"/>
      <c r="F18" s="150"/>
      <c r="G18" s="150"/>
      <c r="H18" s="150"/>
      <c r="I18" s="150"/>
    </row>
    <row r="19" spans="1:13" x14ac:dyDescent="0.2">
      <c r="A19" s="73"/>
      <c r="B19" s="73"/>
      <c r="C19" s="73"/>
      <c r="D19" s="73"/>
      <c r="E19" s="73"/>
      <c r="F19" s="73"/>
      <c r="G19" s="73"/>
      <c r="H19" s="73"/>
      <c r="I19" s="73"/>
    </row>
    <row r="20" spans="1:13" x14ac:dyDescent="0.2">
      <c r="A20" s="382" t="s">
        <v>12</v>
      </c>
      <c r="B20" s="383"/>
      <c r="C20" s="383"/>
      <c r="D20" s="383"/>
      <c r="E20" s="383"/>
      <c r="F20" s="383"/>
      <c r="G20" s="383"/>
      <c r="H20" s="383"/>
      <c r="I20" s="384"/>
      <c r="M20" s="57"/>
    </row>
    <row r="21" spans="1:13" s="1" customFormat="1" x14ac:dyDescent="0.2">
      <c r="A21" s="6"/>
      <c r="B21" s="7"/>
      <c r="C21" s="8" t="s">
        <v>26</v>
      </c>
      <c r="D21" s="8" t="s">
        <v>27</v>
      </c>
      <c r="E21" s="8" t="s">
        <v>28</v>
      </c>
      <c r="F21" s="8" t="s">
        <v>29</v>
      </c>
      <c r="G21" s="8" t="s">
        <v>100</v>
      </c>
      <c r="H21" s="8" t="s">
        <v>101</v>
      </c>
      <c r="I21" s="8" t="s">
        <v>102</v>
      </c>
    </row>
    <row r="22" spans="1:13" x14ac:dyDescent="0.2">
      <c r="A22" s="82"/>
      <c r="B22" s="83"/>
      <c r="C22" s="55" t="s">
        <v>10</v>
      </c>
      <c r="D22" s="10" t="s">
        <v>10</v>
      </c>
      <c r="E22" s="10" t="s">
        <v>10</v>
      </c>
      <c r="F22" s="10" t="s">
        <v>10</v>
      </c>
      <c r="G22" s="10" t="s">
        <v>10</v>
      </c>
      <c r="H22" s="10" t="s">
        <v>11</v>
      </c>
      <c r="I22" s="10" t="s">
        <v>11</v>
      </c>
      <c r="M22" s="57"/>
    </row>
    <row r="23" spans="1:13" x14ac:dyDescent="0.2">
      <c r="A23" s="82" t="s">
        <v>0</v>
      </c>
      <c r="B23" s="83"/>
      <c r="C23" s="85">
        <v>976401</v>
      </c>
      <c r="D23" s="85">
        <v>0</v>
      </c>
      <c r="E23" s="85">
        <v>0</v>
      </c>
      <c r="F23" s="85">
        <v>0</v>
      </c>
      <c r="G23" s="85">
        <v>0</v>
      </c>
      <c r="H23" s="85">
        <v>0</v>
      </c>
      <c r="I23" s="85">
        <v>0</v>
      </c>
    </row>
    <row r="24" spans="1:13" x14ac:dyDescent="0.2">
      <c r="A24" s="82" t="s">
        <v>1</v>
      </c>
      <c r="B24" s="83"/>
      <c r="C24" s="56">
        <v>16422.50999999998</v>
      </c>
      <c r="D24" s="85">
        <f>C35</f>
        <v>5906.3999999999651</v>
      </c>
      <c r="E24" s="85">
        <f>D35</f>
        <v>-3.5470293369144201E-11</v>
      </c>
      <c r="F24" s="85">
        <f>E35</f>
        <v>-3.5470293369144201E-11</v>
      </c>
      <c r="G24" s="85">
        <f t="shared" ref="G24:I24" si="0">F35</f>
        <v>-3.5470293369144201E-11</v>
      </c>
      <c r="H24" s="85">
        <f t="shared" si="0"/>
        <v>-3.5470293369144201E-11</v>
      </c>
      <c r="I24" s="85">
        <f t="shared" si="0"/>
        <v>-3.5470293369144201E-11</v>
      </c>
    </row>
    <row r="25" spans="1:13" x14ac:dyDescent="0.2">
      <c r="A25" s="82" t="s">
        <v>2</v>
      </c>
      <c r="B25" s="83"/>
      <c r="C25" s="87">
        <v>209121.27</v>
      </c>
      <c r="D25" s="85">
        <v>1262.06</v>
      </c>
      <c r="E25" s="85">
        <v>0</v>
      </c>
      <c r="F25" s="85">
        <v>0</v>
      </c>
      <c r="G25" s="85">
        <v>0</v>
      </c>
      <c r="H25" s="85">
        <v>0</v>
      </c>
      <c r="I25" s="85">
        <v>0</v>
      </c>
    </row>
    <row r="26" spans="1:13" x14ac:dyDescent="0.2">
      <c r="A26" s="82" t="s">
        <v>3</v>
      </c>
      <c r="B26" s="83"/>
      <c r="C26" s="87">
        <v>219637.38</v>
      </c>
      <c r="D26" s="85">
        <v>86.36</v>
      </c>
      <c r="E26" s="85">
        <v>0</v>
      </c>
      <c r="F26" s="85">
        <v>0</v>
      </c>
      <c r="G26" s="85">
        <v>0</v>
      </c>
      <c r="H26" s="85">
        <v>0</v>
      </c>
      <c r="I26" s="85">
        <v>0</v>
      </c>
    </row>
    <row r="27" spans="1:13" x14ac:dyDescent="0.2">
      <c r="A27" s="82"/>
      <c r="B27" s="83"/>
      <c r="C27" s="85"/>
      <c r="D27" s="85"/>
      <c r="E27" s="85"/>
      <c r="F27" s="85"/>
      <c r="G27" s="85"/>
      <c r="H27" s="85"/>
      <c r="I27" s="85"/>
    </row>
    <row r="28" spans="1:13" x14ac:dyDescent="0.2">
      <c r="A28" s="82" t="s">
        <v>4</v>
      </c>
      <c r="B28" s="78"/>
      <c r="C28" s="88"/>
      <c r="D28" s="88"/>
      <c r="E28" s="89"/>
      <c r="F28" s="89"/>
      <c r="G28" s="89"/>
      <c r="H28" s="89"/>
      <c r="I28" s="89"/>
    </row>
    <row r="29" spans="1:13" x14ac:dyDescent="0.2">
      <c r="A29" s="337" t="s">
        <v>25</v>
      </c>
      <c r="B29" s="78"/>
      <c r="C29" s="90"/>
      <c r="D29" s="90"/>
      <c r="E29" s="91"/>
      <c r="F29" s="91"/>
      <c r="G29" s="91"/>
      <c r="H29" s="91"/>
      <c r="I29" s="91"/>
    </row>
    <row r="30" spans="1:13" x14ac:dyDescent="0.2">
      <c r="A30" s="92" t="s">
        <v>296</v>
      </c>
      <c r="B30" s="93"/>
      <c r="C30" s="85"/>
      <c r="D30" s="85">
        <v>-7082.1</v>
      </c>
      <c r="E30" s="85"/>
      <c r="F30" s="85"/>
      <c r="G30" s="85"/>
      <c r="H30" s="85"/>
      <c r="I30" s="85"/>
    </row>
    <row r="31" spans="1:13" x14ac:dyDescent="0.2">
      <c r="A31" s="92"/>
      <c r="B31" s="93"/>
      <c r="C31" s="85"/>
      <c r="D31" s="85"/>
      <c r="E31" s="85"/>
      <c r="F31" s="85"/>
      <c r="G31" s="85"/>
      <c r="H31" s="85"/>
      <c r="I31" s="85"/>
    </row>
    <row r="32" spans="1:13" x14ac:dyDescent="0.2">
      <c r="A32" s="92"/>
      <c r="B32" s="93"/>
      <c r="C32" s="85"/>
      <c r="D32" s="85"/>
      <c r="E32" s="85"/>
      <c r="F32" s="85"/>
      <c r="G32" s="85"/>
      <c r="H32" s="85"/>
      <c r="I32" s="85"/>
    </row>
    <row r="33" spans="1:9" x14ac:dyDescent="0.2">
      <c r="A33" s="82" t="s">
        <v>5</v>
      </c>
      <c r="B33" s="83"/>
      <c r="C33" s="85">
        <v>0</v>
      </c>
      <c r="D33" s="85">
        <f t="shared" ref="D33:F33" si="1">SUM(D30:D32)</f>
        <v>-7082.1</v>
      </c>
      <c r="E33" s="85">
        <f t="shared" si="1"/>
        <v>0</v>
      </c>
      <c r="F33" s="85">
        <f t="shared" si="1"/>
        <v>0</v>
      </c>
      <c r="G33" s="85">
        <f t="shared" ref="G33:I33" si="2">SUM(G30:G32)</f>
        <v>0</v>
      </c>
      <c r="H33" s="85">
        <f t="shared" si="2"/>
        <v>0</v>
      </c>
      <c r="I33" s="85">
        <f t="shared" si="2"/>
        <v>0</v>
      </c>
    </row>
    <row r="34" spans="1:9" x14ac:dyDescent="0.2">
      <c r="A34" s="82"/>
      <c r="B34" s="83"/>
      <c r="C34" s="85"/>
      <c r="D34" s="85"/>
      <c r="E34" s="85"/>
      <c r="F34" s="85"/>
      <c r="G34" s="85"/>
      <c r="H34" s="85"/>
      <c r="I34" s="85"/>
    </row>
    <row r="35" spans="1:9" x14ac:dyDescent="0.2">
      <c r="A35" s="82" t="s">
        <v>7</v>
      </c>
      <c r="B35" s="83"/>
      <c r="C35" s="89">
        <v>5906.3999999999651</v>
      </c>
      <c r="D35" s="89">
        <f t="shared" ref="D35:I35" si="3">+D24+D25-D26+D33</f>
        <v>-3.5470293369144201E-11</v>
      </c>
      <c r="E35" s="89">
        <f t="shared" si="3"/>
        <v>-3.5470293369144201E-11</v>
      </c>
      <c r="F35" s="89">
        <f t="shared" si="3"/>
        <v>-3.5470293369144201E-11</v>
      </c>
      <c r="G35" s="89">
        <f t="shared" si="3"/>
        <v>-3.5470293369144201E-11</v>
      </c>
      <c r="H35" s="89">
        <f t="shared" si="3"/>
        <v>-3.5470293369144201E-11</v>
      </c>
      <c r="I35" s="89">
        <f t="shared" si="3"/>
        <v>-3.5470293369144201E-11</v>
      </c>
    </row>
    <row r="36" spans="1:9" x14ac:dyDescent="0.2">
      <c r="A36" s="92"/>
      <c r="B36" s="93"/>
      <c r="C36" s="85"/>
      <c r="D36" s="85"/>
      <c r="E36" s="85"/>
      <c r="F36" s="85"/>
      <c r="G36" s="85"/>
      <c r="H36" s="85"/>
      <c r="I36" s="85"/>
    </row>
    <row r="37" spans="1:9" x14ac:dyDescent="0.2">
      <c r="A37" s="82" t="s">
        <v>21</v>
      </c>
      <c r="B37" s="83"/>
      <c r="C37" s="86">
        <v>0</v>
      </c>
      <c r="D37" s="85">
        <v>0</v>
      </c>
      <c r="E37" s="85">
        <v>0</v>
      </c>
      <c r="F37" s="85">
        <v>0</v>
      </c>
      <c r="G37" s="85">
        <v>0</v>
      </c>
      <c r="H37" s="85">
        <v>0</v>
      </c>
      <c r="I37" s="85">
        <v>0</v>
      </c>
    </row>
    <row r="38" spans="1:9" x14ac:dyDescent="0.2">
      <c r="A38" s="92"/>
      <c r="B38" s="93"/>
      <c r="C38" s="86"/>
      <c r="D38" s="85"/>
      <c r="E38" s="85"/>
      <c r="F38" s="85"/>
      <c r="G38" s="85"/>
      <c r="H38" s="85"/>
      <c r="I38" s="85"/>
    </row>
    <row r="39" spans="1:9" x14ac:dyDescent="0.2">
      <c r="A39" s="82" t="s">
        <v>22</v>
      </c>
      <c r="B39" s="96"/>
      <c r="C39" s="212">
        <f t="shared" ref="C39:I39" si="4">C35-C37</f>
        <v>5906.3999999999651</v>
      </c>
      <c r="D39" s="212">
        <f t="shared" si="4"/>
        <v>-3.5470293369144201E-11</v>
      </c>
      <c r="E39" s="212">
        <f t="shared" si="4"/>
        <v>-3.5470293369144201E-11</v>
      </c>
      <c r="F39" s="212">
        <f t="shared" si="4"/>
        <v>-3.5470293369144201E-11</v>
      </c>
      <c r="G39" s="212">
        <f t="shared" si="4"/>
        <v>-3.5470293369144201E-11</v>
      </c>
      <c r="H39" s="212">
        <f t="shared" si="4"/>
        <v>-3.5470293369144201E-11</v>
      </c>
      <c r="I39" s="212">
        <f t="shared" si="4"/>
        <v>-3.5470293369144201E-11</v>
      </c>
    </row>
    <row r="40" spans="1:9" x14ac:dyDescent="0.2">
      <c r="A40" s="119"/>
      <c r="B40" s="119"/>
      <c r="C40" s="120"/>
      <c r="D40" s="120"/>
      <c r="E40" s="120"/>
      <c r="F40" s="120"/>
      <c r="G40" s="120"/>
      <c r="H40" s="120"/>
      <c r="I40" s="120"/>
    </row>
    <row r="41" spans="1:9" x14ac:dyDescent="0.2">
      <c r="A41" s="98" t="s">
        <v>23</v>
      </c>
      <c r="B41" s="74"/>
      <c r="C41" s="68"/>
      <c r="D41" s="68"/>
      <c r="E41" s="99"/>
      <c r="F41" s="99"/>
      <c r="G41" s="99"/>
      <c r="H41" s="99"/>
      <c r="I41" s="99"/>
    </row>
    <row r="42" spans="1:9" x14ac:dyDescent="0.2">
      <c r="A42" s="100" t="s">
        <v>45</v>
      </c>
      <c r="B42" s="93"/>
      <c r="C42" s="64"/>
      <c r="D42" s="64"/>
      <c r="E42" s="95"/>
      <c r="F42" s="95"/>
      <c r="G42" s="95"/>
      <c r="H42" s="95"/>
      <c r="I42" s="95"/>
    </row>
    <row r="43" spans="1:9" x14ac:dyDescent="0.2">
      <c r="A43" s="82"/>
      <c r="B43" s="83"/>
      <c r="C43" s="85"/>
      <c r="D43" s="85"/>
      <c r="E43" s="85"/>
      <c r="F43" s="85"/>
      <c r="G43" s="85"/>
      <c r="H43" s="85"/>
      <c r="I43" s="85"/>
    </row>
    <row r="44" spans="1:9" x14ac:dyDescent="0.2">
      <c r="A44" s="82" t="s">
        <v>6</v>
      </c>
      <c r="B44" s="83"/>
      <c r="C44" s="56"/>
      <c r="D44" s="56"/>
      <c r="E44" s="85"/>
      <c r="F44" s="85"/>
      <c r="G44" s="85"/>
      <c r="H44" s="85"/>
      <c r="I44" s="85"/>
    </row>
    <row r="45" spans="1:9" x14ac:dyDescent="0.2">
      <c r="A45" s="82"/>
      <c r="B45" s="83"/>
      <c r="C45" s="56"/>
      <c r="D45" s="56"/>
      <c r="E45" s="85"/>
      <c r="F45" s="85"/>
      <c r="G45" s="85"/>
      <c r="H45" s="85"/>
      <c r="I45" s="85"/>
    </row>
    <row r="46" spans="1:9" x14ac:dyDescent="0.2">
      <c r="A46" s="100" t="s">
        <v>8</v>
      </c>
      <c r="B46" s="96"/>
      <c r="C46" s="56"/>
      <c r="D46" s="56"/>
      <c r="E46" s="85"/>
      <c r="F46" s="85"/>
      <c r="G46" s="85"/>
      <c r="H46" s="85"/>
      <c r="I46" s="85"/>
    </row>
    <row r="47" spans="1:9" x14ac:dyDescent="0.2">
      <c r="A47" s="101" t="s">
        <v>9</v>
      </c>
      <c r="B47" s="102"/>
      <c r="C47" s="56"/>
      <c r="D47" s="56"/>
      <c r="E47" s="85"/>
      <c r="F47" s="85"/>
      <c r="G47" s="85"/>
      <c r="H47" s="85"/>
      <c r="I47" s="85"/>
    </row>
    <row r="50" spans="7:7" x14ac:dyDescent="0.2">
      <c r="G50" s="57"/>
    </row>
  </sheetData>
  <mergeCells count="4">
    <mergeCell ref="A8:I8"/>
    <mergeCell ref="A11:I12"/>
    <mergeCell ref="A14:I15"/>
    <mergeCell ref="A20:I20"/>
  </mergeCells>
  <pageMargins left="0.7" right="0.7" top="0.75" bottom="0.75" header="0.3" footer="0.3"/>
  <pageSetup scale="86" orientation="landscape" r:id="rId1"/>
  <headerFooter>
    <oddHeader>&amp;CReport on Non-General Fund Information
for Submittal to the 2025 Legislature</oddHead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3C9B2E-3293-4E18-B310-B08ACFE6D68E}">
  <sheetPr>
    <pageSetUpPr fitToPage="1"/>
  </sheetPr>
  <dimension ref="A1:M52"/>
  <sheetViews>
    <sheetView zoomScaleNormal="100" zoomScaleSheetLayoutView="100" workbookViewId="0">
      <selection activeCell="O18" sqref="O18"/>
    </sheetView>
  </sheetViews>
  <sheetFormatPr defaultColWidth="9.140625" defaultRowHeight="12.75" x14ac:dyDescent="0.2"/>
  <cols>
    <col min="1" max="2" width="16" style="142" customWidth="1"/>
    <col min="3" max="8" width="12.42578125" style="142" customWidth="1"/>
    <col min="9" max="9" width="11.7109375" style="142" customWidth="1"/>
    <col min="10" max="16384" width="9.140625" style="142"/>
  </cols>
  <sheetData>
    <row r="1" spans="1:9" x14ac:dyDescent="0.2">
      <c r="A1" s="73"/>
      <c r="B1" s="73"/>
      <c r="C1" s="73"/>
      <c r="D1" s="73"/>
      <c r="E1" s="73"/>
      <c r="F1" s="73"/>
      <c r="G1" s="73"/>
      <c r="H1" s="73"/>
      <c r="I1" s="73"/>
    </row>
    <row r="2" spans="1:9" x14ac:dyDescent="0.2">
      <c r="A2" s="73" t="s">
        <v>13</v>
      </c>
      <c r="B2" s="74" t="s">
        <v>30</v>
      </c>
      <c r="C2" s="74"/>
      <c r="D2" s="74"/>
      <c r="E2" s="73"/>
      <c r="F2" s="73"/>
      <c r="G2" s="75" t="s">
        <v>14</v>
      </c>
      <c r="H2" s="50" t="s">
        <v>35</v>
      </c>
      <c r="I2" s="74"/>
    </row>
    <row r="3" spans="1:9" x14ac:dyDescent="0.2">
      <c r="A3" s="73" t="s">
        <v>20</v>
      </c>
      <c r="B3" s="74" t="s">
        <v>74</v>
      </c>
      <c r="C3" s="74"/>
      <c r="D3" s="74"/>
      <c r="E3" s="73"/>
      <c r="F3" s="73"/>
      <c r="G3" s="75" t="s">
        <v>15</v>
      </c>
      <c r="H3" s="51" t="s">
        <v>37</v>
      </c>
      <c r="I3" s="78"/>
    </row>
    <row r="4" spans="1:9" x14ac:dyDescent="0.2">
      <c r="A4" s="73" t="s">
        <v>16</v>
      </c>
      <c r="B4" s="74" t="s">
        <v>297</v>
      </c>
      <c r="C4" s="74"/>
      <c r="D4" s="74"/>
      <c r="E4" s="73"/>
      <c r="F4" s="73"/>
      <c r="G4" s="75" t="s">
        <v>18</v>
      </c>
      <c r="H4" s="74" t="s">
        <v>34</v>
      </c>
      <c r="I4" s="74"/>
    </row>
    <row r="5" spans="1:9" x14ac:dyDescent="0.2">
      <c r="A5" s="73" t="s">
        <v>17</v>
      </c>
      <c r="B5" s="263" t="s">
        <v>298</v>
      </c>
      <c r="C5" s="264"/>
      <c r="D5" s="264"/>
      <c r="E5" s="73"/>
      <c r="F5" s="73"/>
      <c r="G5" s="75" t="s">
        <v>19</v>
      </c>
      <c r="H5" s="78" t="s">
        <v>299</v>
      </c>
      <c r="I5" s="78"/>
    </row>
    <row r="6" spans="1:9" x14ac:dyDescent="0.2">
      <c r="A6" s="73"/>
      <c r="B6" s="264" t="s">
        <v>300</v>
      </c>
      <c r="C6" s="264"/>
      <c r="D6" s="264"/>
      <c r="E6" s="73"/>
      <c r="F6" s="73"/>
      <c r="G6" s="73"/>
      <c r="H6" s="73"/>
      <c r="I6" s="73"/>
    </row>
    <row r="7" spans="1:9" x14ac:dyDescent="0.2">
      <c r="A7" s="73"/>
      <c r="B7" s="73"/>
      <c r="C7" s="73"/>
      <c r="D7" s="73"/>
      <c r="E7" s="73"/>
      <c r="F7" s="73"/>
      <c r="G7" s="73"/>
      <c r="H7" s="73"/>
      <c r="I7" s="73"/>
    </row>
    <row r="8" spans="1:9" ht="26.25" customHeight="1" x14ac:dyDescent="0.2">
      <c r="A8" s="380" t="s">
        <v>388</v>
      </c>
      <c r="B8" s="380"/>
      <c r="C8" s="380"/>
      <c r="D8" s="380"/>
      <c r="E8" s="380"/>
      <c r="F8" s="380"/>
      <c r="G8" s="380"/>
      <c r="H8" s="380"/>
      <c r="I8" s="380"/>
    </row>
    <row r="9" spans="1:9" ht="12.75" customHeight="1" x14ac:dyDescent="0.2">
      <c r="A9" s="148"/>
      <c r="B9" s="148"/>
      <c r="C9" s="148"/>
      <c r="D9" s="148"/>
      <c r="E9" s="148"/>
      <c r="F9" s="148"/>
      <c r="G9" s="148"/>
      <c r="H9" s="148"/>
      <c r="I9" s="148"/>
    </row>
    <row r="10" spans="1:9" x14ac:dyDescent="0.2">
      <c r="A10" s="52" t="s">
        <v>41</v>
      </c>
      <c r="B10" s="73"/>
      <c r="C10" s="73"/>
      <c r="D10" s="73"/>
      <c r="E10" s="73"/>
      <c r="F10" s="73"/>
      <c r="G10" s="73"/>
      <c r="H10" s="73"/>
      <c r="I10" s="73"/>
    </row>
    <row r="11" spans="1:9" x14ac:dyDescent="0.2">
      <c r="A11" s="52"/>
      <c r="B11" s="73"/>
      <c r="C11" s="73"/>
      <c r="D11" s="73"/>
      <c r="E11" s="73"/>
      <c r="F11" s="73"/>
      <c r="G11" s="73"/>
      <c r="H11" s="73"/>
      <c r="I11" s="73"/>
    </row>
    <row r="12" spans="1:9" ht="12.75" customHeight="1" x14ac:dyDescent="0.2">
      <c r="A12" s="380" t="s">
        <v>301</v>
      </c>
      <c r="B12" s="380"/>
      <c r="C12" s="380"/>
      <c r="D12" s="380"/>
      <c r="E12" s="380"/>
      <c r="F12" s="380"/>
      <c r="G12" s="380"/>
      <c r="H12" s="380"/>
      <c r="I12" s="380"/>
    </row>
    <row r="13" spans="1:9" ht="12.75" customHeight="1" x14ac:dyDescent="0.2">
      <c r="A13" s="380"/>
      <c r="B13" s="380"/>
      <c r="C13" s="380"/>
      <c r="D13" s="380"/>
      <c r="E13" s="380"/>
      <c r="F13" s="380"/>
      <c r="G13" s="380"/>
      <c r="H13" s="380"/>
      <c r="I13" s="380"/>
    </row>
    <row r="14" spans="1:9" ht="12.75" customHeight="1" x14ac:dyDescent="0.2">
      <c r="A14" s="380"/>
      <c r="B14" s="380"/>
      <c r="C14" s="380"/>
      <c r="D14" s="380"/>
      <c r="E14" s="380"/>
      <c r="F14" s="380"/>
      <c r="G14" s="380"/>
      <c r="H14" s="380"/>
      <c r="I14" s="380"/>
    </row>
    <row r="15" spans="1:9" ht="12.75" customHeight="1" x14ac:dyDescent="0.2">
      <c r="A15" s="148"/>
      <c r="B15" s="148"/>
      <c r="C15" s="148"/>
      <c r="D15" s="148"/>
      <c r="E15" s="148"/>
      <c r="F15" s="148"/>
      <c r="G15" s="148"/>
      <c r="H15" s="148"/>
      <c r="I15" s="148"/>
    </row>
    <row r="16" spans="1:9" ht="12.75" hidden="1" customHeight="1" x14ac:dyDescent="0.2">
      <c r="A16" s="363" t="s">
        <v>302</v>
      </c>
      <c r="B16" s="363"/>
      <c r="C16" s="363"/>
      <c r="D16" s="363"/>
      <c r="E16" s="363"/>
      <c r="F16" s="363"/>
      <c r="G16" s="363"/>
      <c r="H16" s="363"/>
      <c r="I16" s="363"/>
    </row>
    <row r="17" spans="1:13" x14ac:dyDescent="0.2">
      <c r="A17" s="363"/>
      <c r="B17" s="363"/>
      <c r="C17" s="363"/>
      <c r="D17" s="363"/>
      <c r="E17" s="363"/>
      <c r="F17" s="363"/>
      <c r="G17" s="363"/>
      <c r="H17" s="363"/>
      <c r="I17" s="363"/>
    </row>
    <row r="18" spans="1:13" x14ac:dyDescent="0.2">
      <c r="A18" s="155"/>
      <c r="B18" s="155"/>
      <c r="C18" s="155"/>
      <c r="D18" s="155"/>
      <c r="E18" s="155"/>
      <c r="F18" s="155"/>
      <c r="G18" s="155"/>
      <c r="H18" s="155"/>
      <c r="I18" s="155"/>
    </row>
    <row r="19" spans="1:13" ht="12.75" customHeight="1" x14ac:dyDescent="0.2">
      <c r="A19" s="265" t="s">
        <v>332</v>
      </c>
      <c r="B19" s="267"/>
      <c r="C19" s="267"/>
      <c r="D19" s="267" t="s">
        <v>334</v>
      </c>
      <c r="E19" s="155"/>
      <c r="F19" s="155"/>
      <c r="G19" s="155"/>
      <c r="H19" s="155"/>
      <c r="I19" s="155"/>
    </row>
    <row r="20" spans="1:13" ht="17.25" customHeight="1" x14ac:dyDescent="0.2">
      <c r="A20" s="266" t="s">
        <v>333</v>
      </c>
      <c r="B20" s="73"/>
      <c r="C20" s="73"/>
      <c r="D20" s="73"/>
      <c r="E20" s="73"/>
      <c r="F20" s="73"/>
      <c r="G20" s="73"/>
      <c r="H20" s="73"/>
      <c r="I20" s="73"/>
    </row>
    <row r="21" spans="1:13" ht="17.25" customHeight="1" x14ac:dyDescent="0.2">
      <c r="A21" s="266"/>
      <c r="B21" s="73"/>
      <c r="C21" s="73"/>
      <c r="D21" s="73"/>
      <c r="E21" s="73"/>
      <c r="F21" s="73"/>
      <c r="G21" s="73"/>
      <c r="H21" s="73"/>
      <c r="I21" s="73"/>
    </row>
    <row r="22" spans="1:13" x14ac:dyDescent="0.2">
      <c r="A22" s="382" t="s">
        <v>12</v>
      </c>
      <c r="B22" s="383"/>
      <c r="C22" s="383"/>
      <c r="D22" s="383"/>
      <c r="E22" s="383"/>
      <c r="F22" s="383"/>
      <c r="G22" s="383"/>
      <c r="H22" s="383"/>
      <c r="I22" s="384"/>
      <c r="M22" s="57"/>
    </row>
    <row r="23" spans="1:13" s="1" customFormat="1" x14ac:dyDescent="0.2">
      <c r="A23" s="6"/>
      <c r="B23" s="7"/>
      <c r="C23" s="8" t="s">
        <v>26</v>
      </c>
      <c r="D23" s="8" t="s">
        <v>27</v>
      </c>
      <c r="E23" s="8" t="s">
        <v>28</v>
      </c>
      <c r="F23" s="8" t="s">
        <v>29</v>
      </c>
      <c r="G23" s="8" t="s">
        <v>100</v>
      </c>
      <c r="H23" s="8" t="s">
        <v>101</v>
      </c>
      <c r="I23" s="8" t="s">
        <v>102</v>
      </c>
    </row>
    <row r="24" spans="1:13" x14ac:dyDescent="0.2">
      <c r="A24" s="82"/>
      <c r="B24" s="83"/>
      <c r="C24" s="55" t="s">
        <v>10</v>
      </c>
      <c r="D24" s="10" t="s">
        <v>10</v>
      </c>
      <c r="E24" s="10" t="s">
        <v>10</v>
      </c>
      <c r="F24" s="10" t="s">
        <v>10</v>
      </c>
      <c r="G24" s="10" t="s">
        <v>10</v>
      </c>
      <c r="H24" s="10" t="s">
        <v>11</v>
      </c>
      <c r="I24" s="10" t="s">
        <v>11</v>
      </c>
      <c r="M24" s="57"/>
    </row>
    <row r="25" spans="1:13" x14ac:dyDescent="0.2">
      <c r="A25" s="82" t="s">
        <v>0</v>
      </c>
      <c r="B25" s="83"/>
      <c r="C25" s="85">
        <v>1113000</v>
      </c>
      <c r="D25" s="85">
        <v>530000</v>
      </c>
      <c r="E25" s="85">
        <v>1113000</v>
      </c>
      <c r="F25" s="85">
        <v>461921</v>
      </c>
      <c r="G25" s="283">
        <v>1113000</v>
      </c>
      <c r="H25" s="283">
        <v>530000</v>
      </c>
      <c r="I25" s="283">
        <v>1113000</v>
      </c>
    </row>
    <row r="26" spans="1:13" x14ac:dyDescent="0.2">
      <c r="A26" s="82" t="s">
        <v>1</v>
      </c>
      <c r="B26" s="83"/>
      <c r="C26" s="85">
        <v>58.580000000016298</v>
      </c>
      <c r="D26" s="85">
        <f t="shared" ref="D26:I26" si="0">C37</f>
        <v>17427.920000000042</v>
      </c>
      <c r="E26" s="85">
        <f t="shared" si="0"/>
        <v>17681.609999999986</v>
      </c>
      <c r="F26" s="85">
        <f t="shared" si="0"/>
        <v>18112.079999999958</v>
      </c>
      <c r="G26" s="85">
        <f t="shared" si="0"/>
        <v>13274.059999999939</v>
      </c>
      <c r="H26" s="85">
        <f t="shared" si="0"/>
        <v>45.769999999902211</v>
      </c>
      <c r="I26" s="85">
        <f t="shared" si="0"/>
        <v>-0.33000000007450581</v>
      </c>
    </row>
    <row r="27" spans="1:13" x14ac:dyDescent="0.2">
      <c r="A27" s="82" t="s">
        <v>2</v>
      </c>
      <c r="B27" s="83"/>
      <c r="C27" s="87">
        <v>508169.71</v>
      </c>
      <c r="D27" s="56">
        <v>526960</v>
      </c>
      <c r="E27" s="56">
        <v>562283.87</v>
      </c>
      <c r="F27" s="56">
        <v>454126.41</v>
      </c>
      <c r="G27" s="56">
        <v>468495.61</v>
      </c>
      <c r="H27" s="56">
        <v>481723.9</v>
      </c>
      <c r="I27" s="56">
        <v>481723.9</v>
      </c>
    </row>
    <row r="28" spans="1:13" x14ac:dyDescent="0.2">
      <c r="A28" s="82" t="s">
        <v>3</v>
      </c>
      <c r="B28" s="83"/>
      <c r="C28" s="87">
        <v>490800.37</v>
      </c>
      <c r="D28" s="56">
        <v>526706.31000000006</v>
      </c>
      <c r="E28" s="56">
        <v>561853.4</v>
      </c>
      <c r="F28" s="56">
        <v>458964.43</v>
      </c>
      <c r="G28" s="56">
        <v>481723.9</v>
      </c>
      <c r="H28" s="56">
        <v>481770</v>
      </c>
      <c r="I28" s="56">
        <v>481724</v>
      </c>
    </row>
    <row r="29" spans="1:13" x14ac:dyDescent="0.2">
      <c r="A29" s="82"/>
      <c r="B29" s="83"/>
      <c r="C29" s="85"/>
      <c r="D29" s="85"/>
      <c r="E29" s="85"/>
      <c r="F29" s="85"/>
      <c r="G29" s="85"/>
      <c r="H29" s="85"/>
      <c r="I29" s="85"/>
    </row>
    <row r="30" spans="1:13" x14ac:dyDescent="0.2">
      <c r="A30" s="82" t="s">
        <v>4</v>
      </c>
      <c r="B30" s="78"/>
      <c r="C30" s="88"/>
      <c r="D30" s="88"/>
      <c r="E30" s="89"/>
      <c r="F30" s="89"/>
      <c r="G30" s="89"/>
      <c r="H30" s="89"/>
      <c r="I30" s="89"/>
    </row>
    <row r="31" spans="1:13" x14ac:dyDescent="0.2">
      <c r="A31" s="337" t="s">
        <v>25</v>
      </c>
      <c r="B31" s="78"/>
      <c r="C31" s="90"/>
      <c r="D31" s="90"/>
      <c r="E31" s="91"/>
      <c r="F31" s="91"/>
      <c r="G31" s="91"/>
      <c r="H31" s="91"/>
      <c r="I31" s="91"/>
    </row>
    <row r="32" spans="1:13" x14ac:dyDescent="0.2">
      <c r="A32" s="92"/>
      <c r="B32" s="93"/>
      <c r="C32" s="85"/>
      <c r="D32" s="85"/>
      <c r="E32" s="85"/>
      <c r="F32" s="85"/>
      <c r="G32" s="85"/>
      <c r="H32" s="85"/>
      <c r="I32" s="85"/>
    </row>
    <row r="33" spans="1:9" x14ac:dyDescent="0.2">
      <c r="A33" s="92"/>
      <c r="B33" s="93"/>
      <c r="C33" s="85"/>
      <c r="D33" s="85"/>
      <c r="E33" s="85"/>
      <c r="F33" s="85"/>
      <c r="G33" s="85"/>
      <c r="H33" s="85"/>
      <c r="I33" s="85"/>
    </row>
    <row r="34" spans="1:9" x14ac:dyDescent="0.2">
      <c r="A34" s="92"/>
      <c r="B34" s="93"/>
      <c r="C34" s="85"/>
      <c r="D34" s="85"/>
      <c r="E34" s="85"/>
      <c r="F34" s="85"/>
      <c r="G34" s="85"/>
      <c r="H34" s="85"/>
      <c r="I34" s="85"/>
    </row>
    <row r="35" spans="1:9" x14ac:dyDescent="0.2">
      <c r="A35" s="82" t="s">
        <v>5</v>
      </c>
      <c r="B35" s="83"/>
      <c r="C35" s="85"/>
      <c r="D35" s="85"/>
      <c r="E35" s="85"/>
      <c r="F35" s="85"/>
      <c r="G35" s="85"/>
      <c r="H35" s="85"/>
      <c r="I35" s="85"/>
    </row>
    <row r="36" spans="1:9" x14ac:dyDescent="0.2">
      <c r="A36" s="82"/>
      <c r="B36" s="83"/>
      <c r="C36" s="85"/>
      <c r="D36" s="85"/>
      <c r="E36" s="85"/>
      <c r="F36" s="85"/>
      <c r="G36" s="85"/>
      <c r="H36" s="85"/>
      <c r="I36" s="85"/>
    </row>
    <row r="37" spans="1:9" x14ac:dyDescent="0.2">
      <c r="A37" s="82" t="s">
        <v>7</v>
      </c>
      <c r="B37" s="83"/>
      <c r="C37" s="89">
        <v>17427.920000000042</v>
      </c>
      <c r="D37" s="89">
        <f t="shared" ref="D37:I37" si="1">+D26+D27-D28+D35</f>
        <v>17681.609999999986</v>
      </c>
      <c r="E37" s="89">
        <f t="shared" si="1"/>
        <v>18112.079999999958</v>
      </c>
      <c r="F37" s="89">
        <f t="shared" si="1"/>
        <v>13274.059999999939</v>
      </c>
      <c r="G37" s="89">
        <f t="shared" si="1"/>
        <v>45.769999999902211</v>
      </c>
      <c r="H37" s="89">
        <f t="shared" si="1"/>
        <v>-0.33000000007450581</v>
      </c>
      <c r="I37" s="89">
        <f t="shared" si="1"/>
        <v>-0.43000000005122274</v>
      </c>
    </row>
    <row r="38" spans="1:9" x14ac:dyDescent="0.2">
      <c r="A38" s="92"/>
      <c r="B38" s="93"/>
      <c r="C38" s="85"/>
      <c r="D38" s="85"/>
      <c r="E38" s="85"/>
      <c r="F38" s="85"/>
      <c r="G38" s="85"/>
      <c r="H38" s="85"/>
      <c r="I38" s="85"/>
    </row>
    <row r="39" spans="1:9" x14ac:dyDescent="0.2">
      <c r="A39" s="82" t="s">
        <v>21</v>
      </c>
      <c r="B39" s="83"/>
      <c r="C39" s="85">
        <v>0</v>
      </c>
      <c r="D39" s="85">
        <v>0</v>
      </c>
      <c r="E39" s="85">
        <v>0</v>
      </c>
      <c r="F39" s="85">
        <v>0</v>
      </c>
      <c r="G39" s="85">
        <v>0</v>
      </c>
      <c r="H39" s="85">
        <v>0</v>
      </c>
      <c r="I39" s="85">
        <v>0</v>
      </c>
    </row>
    <row r="40" spans="1:9" x14ac:dyDescent="0.2">
      <c r="A40" s="92"/>
      <c r="B40" s="93"/>
      <c r="C40" s="85"/>
      <c r="D40" s="85"/>
      <c r="E40" s="85"/>
      <c r="F40" s="85"/>
      <c r="G40" s="85"/>
      <c r="H40" s="85"/>
      <c r="I40" s="85"/>
    </row>
    <row r="41" spans="1:9" x14ac:dyDescent="0.2">
      <c r="A41" s="82" t="s">
        <v>22</v>
      </c>
      <c r="B41" s="96"/>
      <c r="C41" s="212">
        <f t="shared" ref="C41:E41" si="2">C37-C39</f>
        <v>17427.920000000042</v>
      </c>
      <c r="D41" s="212">
        <f t="shared" si="2"/>
        <v>17681.609999999986</v>
      </c>
      <c r="E41" s="212">
        <f t="shared" si="2"/>
        <v>18112.079999999958</v>
      </c>
      <c r="F41" s="212" t="s">
        <v>44</v>
      </c>
      <c r="G41" s="212" t="s">
        <v>44</v>
      </c>
      <c r="H41" s="212" t="s">
        <v>44</v>
      </c>
      <c r="I41" s="212" t="s">
        <v>44</v>
      </c>
    </row>
    <row r="42" spans="1:9" x14ac:dyDescent="0.2">
      <c r="A42" s="119"/>
      <c r="B42" s="119"/>
      <c r="C42" s="120"/>
      <c r="D42" s="120"/>
      <c r="E42" s="120"/>
      <c r="F42" s="120"/>
      <c r="G42" s="120"/>
      <c r="H42" s="120"/>
      <c r="I42" s="120"/>
    </row>
    <row r="43" spans="1:9" x14ac:dyDescent="0.2">
      <c r="A43" s="98" t="s">
        <v>23</v>
      </c>
      <c r="B43" s="74"/>
      <c r="C43" s="68"/>
      <c r="D43" s="68"/>
      <c r="E43" s="99"/>
      <c r="F43" s="99"/>
      <c r="G43" s="99"/>
      <c r="H43" s="99"/>
      <c r="I43" s="99"/>
    </row>
    <row r="44" spans="1:9" x14ac:dyDescent="0.2">
      <c r="A44" s="100" t="s">
        <v>45</v>
      </c>
      <c r="B44" s="93"/>
      <c r="C44" s="64"/>
      <c r="D44" s="64"/>
      <c r="E44" s="95"/>
      <c r="F44" s="95"/>
      <c r="G44" s="95"/>
      <c r="H44" s="95"/>
      <c r="I44" s="95"/>
    </row>
    <row r="45" spans="1:9" x14ac:dyDescent="0.2">
      <c r="A45" s="82"/>
      <c r="B45" s="83"/>
      <c r="C45" s="85"/>
      <c r="D45" s="85"/>
      <c r="E45" s="85"/>
      <c r="F45" s="85"/>
      <c r="G45" s="85"/>
      <c r="H45" s="85"/>
      <c r="I45" s="85"/>
    </row>
    <row r="46" spans="1:9" x14ac:dyDescent="0.2">
      <c r="A46" s="82" t="s">
        <v>6</v>
      </c>
      <c r="B46" s="83"/>
      <c r="C46" s="56"/>
      <c r="D46" s="56"/>
      <c r="E46" s="85"/>
      <c r="F46" s="85"/>
      <c r="G46" s="85"/>
      <c r="H46" s="85"/>
      <c r="I46" s="85"/>
    </row>
    <row r="47" spans="1:9" x14ac:dyDescent="0.2">
      <c r="A47" s="82"/>
      <c r="B47" s="83"/>
      <c r="C47" s="56"/>
      <c r="D47" s="56"/>
      <c r="E47" s="85"/>
      <c r="F47" s="85"/>
      <c r="G47" s="85"/>
      <c r="H47" s="85"/>
      <c r="I47" s="85"/>
    </row>
    <row r="48" spans="1:9" x14ac:dyDescent="0.2">
      <c r="A48" s="100" t="s">
        <v>8</v>
      </c>
      <c r="B48" s="96"/>
      <c r="C48" s="56"/>
      <c r="D48" s="56"/>
      <c r="E48" s="85"/>
      <c r="F48" s="85"/>
      <c r="G48" s="85"/>
      <c r="H48" s="85"/>
      <c r="I48" s="85"/>
    </row>
    <row r="49" spans="1:9" x14ac:dyDescent="0.2">
      <c r="A49" s="101" t="s">
        <v>9</v>
      </c>
      <c r="B49" s="102"/>
      <c r="C49" s="56"/>
      <c r="D49" s="56"/>
      <c r="E49" s="85"/>
      <c r="F49" s="85"/>
      <c r="G49" s="85"/>
      <c r="H49" s="85"/>
      <c r="I49" s="85"/>
    </row>
    <row r="52" spans="1:9" x14ac:dyDescent="0.2">
      <c r="G52" s="57"/>
    </row>
  </sheetData>
  <mergeCells count="4">
    <mergeCell ref="A8:I8"/>
    <mergeCell ref="A12:I14"/>
    <mergeCell ref="A16:I17"/>
    <mergeCell ref="A22:I22"/>
  </mergeCells>
  <pageMargins left="0.7" right="0.7" top="0.75" bottom="0.75" header="0.3" footer="0.3"/>
  <pageSetup scale="82" orientation="landscape" r:id="rId1"/>
  <headerFooter>
    <oddHeader>&amp;CReport on Non-General Fund Information
for Submittal to the 2025 Legislature</oddHead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2B4DB9-63C3-419F-AC1D-AD516A0E3816}">
  <sheetPr>
    <pageSetUpPr fitToPage="1"/>
  </sheetPr>
  <dimension ref="A1:M50"/>
  <sheetViews>
    <sheetView zoomScaleNormal="100" zoomScaleSheetLayoutView="100" workbookViewId="0">
      <selection activeCell="M26" sqref="M26"/>
    </sheetView>
  </sheetViews>
  <sheetFormatPr defaultColWidth="9.140625" defaultRowHeight="12.75" x14ac:dyDescent="0.2"/>
  <cols>
    <col min="1" max="2" width="16" style="142" customWidth="1"/>
    <col min="3" max="8" width="12.42578125" style="142" customWidth="1"/>
    <col min="9" max="9" width="11.7109375" style="142" customWidth="1"/>
    <col min="10" max="11" width="9.140625" style="142"/>
    <col min="12" max="12" width="12.85546875" style="142" bestFit="1" customWidth="1"/>
    <col min="13" max="13" width="11.28515625" style="142" bestFit="1" customWidth="1"/>
    <col min="14" max="16384" width="9.140625" style="142"/>
  </cols>
  <sheetData>
    <row r="1" spans="1:9" x14ac:dyDescent="0.2">
      <c r="A1" s="73"/>
      <c r="B1" s="73"/>
      <c r="C1" s="73"/>
      <c r="D1" s="73"/>
      <c r="E1" s="73"/>
      <c r="F1" s="73"/>
      <c r="G1" s="73"/>
      <c r="H1" s="73"/>
      <c r="I1" s="73"/>
    </row>
    <row r="2" spans="1:9" x14ac:dyDescent="0.2">
      <c r="A2" s="73" t="s">
        <v>13</v>
      </c>
      <c r="B2" s="74" t="s">
        <v>30</v>
      </c>
      <c r="C2" s="74"/>
      <c r="D2" s="74"/>
      <c r="E2" s="73"/>
      <c r="F2" s="73"/>
      <c r="G2" s="75" t="s">
        <v>14</v>
      </c>
      <c r="H2" s="76" t="s">
        <v>35</v>
      </c>
      <c r="I2" s="74"/>
    </row>
    <row r="3" spans="1:9" x14ac:dyDescent="0.2">
      <c r="A3" s="73" t="s">
        <v>20</v>
      </c>
      <c r="B3" s="74" t="s">
        <v>303</v>
      </c>
      <c r="C3" s="74"/>
      <c r="D3" s="74"/>
      <c r="E3" s="73"/>
      <c r="F3" s="73"/>
      <c r="G3" s="75" t="s">
        <v>15</v>
      </c>
      <c r="H3" s="77" t="s">
        <v>37</v>
      </c>
      <c r="I3" s="78"/>
    </row>
    <row r="4" spans="1:9" x14ac:dyDescent="0.2">
      <c r="A4" s="73" t="s">
        <v>16</v>
      </c>
      <c r="B4" s="74" t="s">
        <v>304</v>
      </c>
      <c r="C4" s="74"/>
      <c r="D4" s="74"/>
      <c r="E4" s="73"/>
      <c r="F4" s="73"/>
      <c r="G4" s="75" t="s">
        <v>18</v>
      </c>
      <c r="H4" s="74" t="s">
        <v>34</v>
      </c>
      <c r="I4" s="74"/>
    </row>
    <row r="5" spans="1:9" ht="12.75" customHeight="1" x14ac:dyDescent="0.2">
      <c r="A5" s="73" t="s">
        <v>17</v>
      </c>
      <c r="B5" s="264" t="s">
        <v>305</v>
      </c>
      <c r="C5" s="321"/>
      <c r="D5" s="213"/>
      <c r="E5" s="73"/>
      <c r="F5" s="73"/>
      <c r="G5" s="75" t="s">
        <v>19</v>
      </c>
      <c r="H5" s="78" t="s">
        <v>306</v>
      </c>
      <c r="I5" s="78"/>
    </row>
    <row r="6" spans="1:9" x14ac:dyDescent="0.2">
      <c r="A6" s="73"/>
      <c r="B6" s="214"/>
      <c r="C6" s="214"/>
      <c r="D6" s="214"/>
      <c r="E6" s="73"/>
      <c r="F6" s="73"/>
      <c r="G6" s="73"/>
      <c r="H6" s="73"/>
      <c r="I6" s="73"/>
    </row>
    <row r="7" spans="1:9" x14ac:dyDescent="0.2">
      <c r="A7" s="73"/>
      <c r="B7" s="73"/>
      <c r="C7" s="73"/>
      <c r="D7" s="73"/>
      <c r="E7" s="73"/>
      <c r="F7" s="73"/>
      <c r="G7" s="73"/>
      <c r="H7" s="73"/>
      <c r="I7" s="73"/>
    </row>
    <row r="8" spans="1:9" ht="25.5" customHeight="1" x14ac:dyDescent="0.2">
      <c r="A8" s="380" t="s">
        <v>389</v>
      </c>
      <c r="B8" s="380"/>
      <c r="C8" s="380"/>
      <c r="D8" s="380"/>
      <c r="E8" s="380"/>
      <c r="F8" s="380"/>
      <c r="G8" s="380"/>
      <c r="H8" s="380"/>
      <c r="I8" s="380"/>
    </row>
    <row r="9" spans="1:9" x14ac:dyDescent="0.2">
      <c r="A9" s="148"/>
      <c r="B9" s="148"/>
      <c r="C9" s="148"/>
      <c r="D9" s="148"/>
      <c r="E9" s="148"/>
      <c r="F9" s="148"/>
      <c r="G9" s="148"/>
      <c r="H9" s="148"/>
      <c r="I9" s="148"/>
    </row>
    <row r="10" spans="1:9" x14ac:dyDescent="0.2">
      <c r="A10" s="81" t="s">
        <v>41</v>
      </c>
      <c r="B10" s="80"/>
      <c r="C10" s="80"/>
      <c r="D10" s="80"/>
      <c r="E10" s="80"/>
      <c r="F10" s="80"/>
      <c r="G10" s="80"/>
      <c r="H10" s="80"/>
      <c r="I10" s="80"/>
    </row>
    <row r="11" spans="1:9" x14ac:dyDescent="0.2">
      <c r="A11" s="81"/>
      <c r="B11" s="80"/>
      <c r="C11" s="80"/>
      <c r="D11" s="80"/>
      <c r="E11" s="80"/>
      <c r="F11" s="80"/>
      <c r="G11" s="80"/>
      <c r="H11" s="80"/>
      <c r="I11" s="80"/>
    </row>
    <row r="12" spans="1:9" x14ac:dyDescent="0.2">
      <c r="A12" s="380" t="s">
        <v>353</v>
      </c>
      <c r="B12" s="380"/>
      <c r="C12" s="380"/>
      <c r="D12" s="380"/>
      <c r="E12" s="380"/>
      <c r="F12" s="380"/>
      <c r="G12" s="380"/>
      <c r="H12" s="380"/>
      <c r="I12" s="380"/>
    </row>
    <row r="13" spans="1:9" x14ac:dyDescent="0.2">
      <c r="A13" s="380"/>
      <c r="B13" s="380"/>
      <c r="C13" s="380"/>
      <c r="D13" s="380"/>
      <c r="E13" s="380"/>
      <c r="F13" s="380"/>
      <c r="G13" s="380"/>
      <c r="H13" s="380"/>
      <c r="I13" s="380"/>
    </row>
    <row r="14" spans="1:9" x14ac:dyDescent="0.2">
      <c r="A14" s="148"/>
      <c r="B14" s="148"/>
      <c r="C14" s="148"/>
      <c r="D14" s="148"/>
      <c r="E14" s="148"/>
      <c r="F14" s="148"/>
      <c r="G14" s="148"/>
      <c r="H14" s="148"/>
      <c r="I14" s="148"/>
    </row>
    <row r="15" spans="1:9" ht="40.5" customHeight="1" x14ac:dyDescent="0.2">
      <c r="A15" s="410" t="s">
        <v>373</v>
      </c>
      <c r="B15" s="380"/>
      <c r="C15" s="380"/>
      <c r="D15" s="380"/>
      <c r="E15" s="380"/>
      <c r="F15" s="380"/>
      <c r="G15" s="380"/>
      <c r="H15" s="380"/>
      <c r="I15" s="380"/>
    </row>
    <row r="16" spans="1:9" ht="7.5" customHeight="1" x14ac:dyDescent="0.2">
      <c r="A16" s="149"/>
      <c r="B16" s="148"/>
      <c r="C16" s="148"/>
      <c r="D16" s="148"/>
      <c r="E16" s="148"/>
      <c r="F16" s="148"/>
      <c r="G16" s="148"/>
      <c r="H16" s="148"/>
      <c r="I16" s="148"/>
    </row>
    <row r="17" spans="1:13" ht="14.25" customHeight="1" x14ac:dyDescent="0.2">
      <c r="A17" s="265" t="s">
        <v>332</v>
      </c>
      <c r="B17" s="267"/>
      <c r="C17" s="267"/>
      <c r="D17" s="214" t="s">
        <v>334</v>
      </c>
      <c r="E17" s="148"/>
      <c r="F17" s="148"/>
      <c r="G17" s="148"/>
      <c r="H17" s="148"/>
      <c r="I17" s="148"/>
    </row>
    <row r="18" spans="1:13" ht="15.75" customHeight="1" x14ac:dyDescent="0.2">
      <c r="A18" s="266" t="s">
        <v>333</v>
      </c>
      <c r="B18" s="73"/>
      <c r="C18" s="73"/>
      <c r="D18" s="73"/>
      <c r="E18" s="148"/>
      <c r="F18" s="148"/>
      <c r="G18" s="148"/>
      <c r="H18" s="148"/>
      <c r="I18" s="148"/>
    </row>
    <row r="19" spans="1:13" x14ac:dyDescent="0.2">
      <c r="A19" s="73"/>
      <c r="B19" s="73"/>
      <c r="C19" s="73"/>
      <c r="D19" s="73"/>
      <c r="E19" s="73"/>
      <c r="F19" s="73"/>
      <c r="G19" s="73"/>
      <c r="H19" s="73"/>
      <c r="I19" s="73"/>
    </row>
    <row r="20" spans="1:13" x14ac:dyDescent="0.2">
      <c r="A20" s="382" t="s">
        <v>12</v>
      </c>
      <c r="B20" s="383"/>
      <c r="C20" s="383"/>
      <c r="D20" s="383"/>
      <c r="E20" s="383"/>
      <c r="F20" s="383"/>
      <c r="G20" s="383"/>
      <c r="H20" s="383"/>
      <c r="I20" s="384"/>
      <c r="M20" s="57"/>
    </row>
    <row r="21" spans="1:13" s="1" customFormat="1" x14ac:dyDescent="0.2">
      <c r="A21" s="6"/>
      <c r="B21" s="7"/>
      <c r="C21" s="8" t="s">
        <v>26</v>
      </c>
      <c r="D21" s="8" t="s">
        <v>27</v>
      </c>
      <c r="E21" s="8" t="s">
        <v>28</v>
      </c>
      <c r="F21" s="8" t="s">
        <v>29</v>
      </c>
      <c r="G21" s="8" t="s">
        <v>100</v>
      </c>
      <c r="H21" s="8" t="s">
        <v>101</v>
      </c>
      <c r="I21" s="8" t="s">
        <v>102</v>
      </c>
    </row>
    <row r="22" spans="1:13" x14ac:dyDescent="0.2">
      <c r="A22" s="82"/>
      <c r="B22" s="83"/>
      <c r="C22" s="55" t="s">
        <v>10</v>
      </c>
      <c r="D22" s="10" t="s">
        <v>10</v>
      </c>
      <c r="E22" s="10" t="s">
        <v>10</v>
      </c>
      <c r="F22" s="10" t="s">
        <v>10</v>
      </c>
      <c r="G22" s="10" t="s">
        <v>10</v>
      </c>
      <c r="H22" s="10" t="s">
        <v>11</v>
      </c>
      <c r="I22" s="10" t="s">
        <v>11</v>
      </c>
      <c r="M22" s="57"/>
    </row>
    <row r="23" spans="1:13" x14ac:dyDescent="0.2">
      <c r="A23" s="82" t="s">
        <v>0</v>
      </c>
      <c r="B23" s="83"/>
      <c r="C23" s="85">
        <v>943823</v>
      </c>
      <c r="D23" s="85">
        <v>892532</v>
      </c>
      <c r="E23" s="85">
        <v>1826549</v>
      </c>
      <c r="F23" s="85">
        <v>647674</v>
      </c>
      <c r="G23" s="283">
        <v>3332688</v>
      </c>
      <c r="H23" s="283">
        <v>833172</v>
      </c>
      <c r="I23" s="283">
        <v>833172</v>
      </c>
      <c r="L23" s="167"/>
      <c r="M23" s="167"/>
    </row>
    <row r="24" spans="1:13" x14ac:dyDescent="0.2">
      <c r="A24" s="82" t="s">
        <v>1</v>
      </c>
      <c r="B24" s="83"/>
      <c r="C24" s="85">
        <v>45620.150000000023</v>
      </c>
      <c r="D24" s="85">
        <f t="shared" ref="D24:I24" si="0">C35</f>
        <v>14726.540000000037</v>
      </c>
      <c r="E24" s="85">
        <f t="shared" si="0"/>
        <v>14110.300000000047</v>
      </c>
      <c r="F24" s="85">
        <f t="shared" si="0"/>
        <v>7044.6500000000233</v>
      </c>
      <c r="G24" s="283">
        <f t="shared" si="0"/>
        <v>26121.990000000049</v>
      </c>
      <c r="H24" s="283">
        <f t="shared" si="0"/>
        <v>108.68000000005122</v>
      </c>
      <c r="I24" s="283">
        <f t="shared" si="0"/>
        <v>108.68000000005122</v>
      </c>
    </row>
    <row r="25" spans="1:13" x14ac:dyDescent="0.2">
      <c r="A25" s="82" t="s">
        <v>2</v>
      </c>
      <c r="B25" s="83"/>
      <c r="C25" s="87">
        <v>864389</v>
      </c>
      <c r="D25" s="85">
        <v>674850</v>
      </c>
      <c r="E25" s="85">
        <v>844839.96</v>
      </c>
      <c r="F25" s="85">
        <v>401193.84</v>
      </c>
      <c r="G25" s="283">
        <v>985494.08</v>
      </c>
      <c r="H25" s="283">
        <v>773550</v>
      </c>
      <c r="I25" s="283">
        <v>773550</v>
      </c>
    </row>
    <row r="26" spans="1:13" x14ac:dyDescent="0.2">
      <c r="A26" s="82" t="s">
        <v>3</v>
      </c>
      <c r="B26" s="83"/>
      <c r="C26" s="87">
        <v>895282.61</v>
      </c>
      <c r="D26" s="85">
        <v>675466.23999999999</v>
      </c>
      <c r="E26" s="85">
        <v>851905.61</v>
      </c>
      <c r="F26" s="85">
        <v>382116.5</v>
      </c>
      <c r="G26" s="283">
        <v>1011507.39</v>
      </c>
      <c r="H26" s="283">
        <v>773550</v>
      </c>
      <c r="I26" s="283">
        <v>773550</v>
      </c>
    </row>
    <row r="27" spans="1:13" x14ac:dyDescent="0.2">
      <c r="A27" s="82"/>
      <c r="B27" s="83"/>
      <c r="C27" s="85"/>
      <c r="D27" s="85"/>
      <c r="E27" s="85"/>
      <c r="F27" s="85"/>
      <c r="G27" s="283"/>
      <c r="H27" s="283"/>
      <c r="I27" s="283"/>
    </row>
    <row r="28" spans="1:13" x14ac:dyDescent="0.2">
      <c r="A28" s="82" t="s">
        <v>4</v>
      </c>
      <c r="B28" s="78"/>
      <c r="C28" s="88"/>
      <c r="D28" s="88"/>
      <c r="E28" s="89"/>
      <c r="F28" s="89"/>
      <c r="G28" s="291"/>
      <c r="H28" s="291"/>
      <c r="I28" s="291"/>
    </row>
    <row r="29" spans="1:13" x14ac:dyDescent="0.2">
      <c r="A29" s="337" t="s">
        <v>25</v>
      </c>
      <c r="B29" s="78"/>
      <c r="C29" s="90"/>
      <c r="D29" s="90"/>
      <c r="E29" s="91"/>
      <c r="F29" s="91"/>
      <c r="G29" s="292"/>
      <c r="H29" s="292"/>
      <c r="I29" s="292"/>
    </row>
    <row r="30" spans="1:13" x14ac:dyDescent="0.2">
      <c r="A30" s="92"/>
      <c r="B30" s="93"/>
      <c r="C30" s="85"/>
      <c r="D30" s="85"/>
      <c r="E30" s="85"/>
      <c r="F30" s="85"/>
      <c r="G30" s="283"/>
      <c r="H30" s="283"/>
      <c r="I30" s="283"/>
    </row>
    <row r="31" spans="1:13" x14ac:dyDescent="0.2">
      <c r="A31" s="92"/>
      <c r="B31" s="93"/>
      <c r="C31" s="85"/>
      <c r="D31" s="85"/>
      <c r="E31" s="85"/>
      <c r="F31" s="85"/>
      <c r="G31" s="283"/>
      <c r="H31" s="283"/>
      <c r="I31" s="283"/>
    </row>
    <row r="32" spans="1:13" x14ac:dyDescent="0.2">
      <c r="A32" s="92"/>
      <c r="B32" s="93"/>
      <c r="C32" s="85"/>
      <c r="D32" s="85"/>
      <c r="E32" s="85"/>
      <c r="F32" s="85"/>
      <c r="G32" s="283"/>
      <c r="H32" s="283"/>
      <c r="I32" s="283"/>
    </row>
    <row r="33" spans="1:9" x14ac:dyDescent="0.2">
      <c r="A33" s="82" t="s">
        <v>5</v>
      </c>
      <c r="B33" s="83"/>
      <c r="C33" s="85"/>
      <c r="D33" s="85"/>
      <c r="E33" s="85"/>
      <c r="F33" s="85"/>
      <c r="G33" s="283"/>
      <c r="H33" s="283"/>
      <c r="I33" s="283"/>
    </row>
    <row r="34" spans="1:9" x14ac:dyDescent="0.2">
      <c r="A34" s="82"/>
      <c r="B34" s="83"/>
      <c r="C34" s="85"/>
      <c r="D34" s="85"/>
      <c r="E34" s="85"/>
      <c r="F34" s="85"/>
      <c r="G34" s="283"/>
      <c r="H34" s="283"/>
      <c r="I34" s="283"/>
    </row>
    <row r="35" spans="1:9" x14ac:dyDescent="0.2">
      <c r="A35" s="82" t="s">
        <v>7</v>
      </c>
      <c r="B35" s="83"/>
      <c r="C35" s="89">
        <v>14726.540000000037</v>
      </c>
      <c r="D35" s="89">
        <f t="shared" ref="D35:I35" si="1">+D24+D25-D26+D33</f>
        <v>14110.300000000047</v>
      </c>
      <c r="E35" s="89">
        <f t="shared" si="1"/>
        <v>7044.6500000000233</v>
      </c>
      <c r="F35" s="89">
        <f t="shared" si="1"/>
        <v>26121.990000000049</v>
      </c>
      <c r="G35" s="291">
        <f t="shared" si="1"/>
        <v>108.68000000005122</v>
      </c>
      <c r="H35" s="291">
        <f t="shared" si="1"/>
        <v>108.68000000005122</v>
      </c>
      <c r="I35" s="291">
        <f t="shared" si="1"/>
        <v>108.68000000005122</v>
      </c>
    </row>
    <row r="36" spans="1:9" x14ac:dyDescent="0.2">
      <c r="A36" s="92"/>
      <c r="B36" s="93"/>
      <c r="C36" s="85"/>
      <c r="D36" s="85"/>
      <c r="E36" s="85"/>
      <c r="F36" s="85"/>
      <c r="G36" s="283"/>
      <c r="H36" s="283"/>
      <c r="I36" s="283"/>
    </row>
    <row r="37" spans="1:9" x14ac:dyDescent="0.2">
      <c r="A37" s="82" t="s">
        <v>21</v>
      </c>
      <c r="B37" s="83"/>
      <c r="C37" s="86">
        <v>5447.77</v>
      </c>
      <c r="D37" s="85">
        <v>6384.95</v>
      </c>
      <c r="E37" s="85">
        <v>11540.98</v>
      </c>
      <c r="F37" s="85">
        <v>431969.76</v>
      </c>
      <c r="G37" s="283">
        <v>80321.570000000007</v>
      </c>
      <c r="H37" s="283">
        <v>125000</v>
      </c>
      <c r="I37" s="283">
        <v>125000</v>
      </c>
    </row>
    <row r="38" spans="1:9" x14ac:dyDescent="0.2">
      <c r="A38" s="92"/>
      <c r="B38" s="93"/>
      <c r="C38" s="86"/>
      <c r="D38" s="85"/>
      <c r="E38" s="85"/>
      <c r="F38" s="85"/>
      <c r="G38" s="283"/>
      <c r="H38" s="283"/>
      <c r="I38" s="283"/>
    </row>
    <row r="39" spans="1:9" x14ac:dyDescent="0.2">
      <c r="A39" s="82" t="s">
        <v>22</v>
      </c>
      <c r="B39" s="96"/>
      <c r="C39" s="212">
        <f t="shared" ref="C39:D39" si="2">C35-C37</f>
        <v>9278.7700000000368</v>
      </c>
      <c r="D39" s="212">
        <f t="shared" si="2"/>
        <v>7725.3500000000467</v>
      </c>
      <c r="E39" s="212" t="s">
        <v>44</v>
      </c>
      <c r="F39" s="212" t="s">
        <v>44</v>
      </c>
      <c r="G39" s="212" t="s">
        <v>44</v>
      </c>
      <c r="H39" s="212" t="s">
        <v>44</v>
      </c>
      <c r="I39" s="212" t="s">
        <v>44</v>
      </c>
    </row>
    <row r="40" spans="1:9" x14ac:dyDescent="0.2">
      <c r="A40" s="119"/>
      <c r="B40" s="119"/>
      <c r="C40" s="120"/>
      <c r="D40" s="120"/>
      <c r="E40" s="120"/>
      <c r="F40" s="120"/>
      <c r="G40" s="120"/>
      <c r="H40" s="120"/>
      <c r="I40" s="120"/>
    </row>
    <row r="41" spans="1:9" x14ac:dyDescent="0.2">
      <c r="A41" s="98" t="s">
        <v>23</v>
      </c>
      <c r="B41" s="74"/>
      <c r="C41" s="68"/>
      <c r="D41" s="68"/>
      <c r="E41" s="99"/>
      <c r="F41" s="99"/>
      <c r="G41" s="99"/>
      <c r="H41" s="99"/>
      <c r="I41" s="99"/>
    </row>
    <row r="42" spans="1:9" x14ac:dyDescent="0.2">
      <c r="A42" s="100" t="s">
        <v>45</v>
      </c>
      <c r="B42" s="93"/>
      <c r="C42" s="64"/>
      <c r="D42" s="64"/>
      <c r="E42" s="95"/>
      <c r="F42" s="95"/>
      <c r="G42" s="95"/>
      <c r="H42" s="95"/>
      <c r="I42" s="95"/>
    </row>
    <row r="43" spans="1:9" x14ac:dyDescent="0.2">
      <c r="A43" s="82"/>
      <c r="B43" s="83"/>
      <c r="C43" s="85"/>
      <c r="D43" s="85"/>
      <c r="E43" s="85"/>
      <c r="F43" s="85"/>
      <c r="G43" s="85"/>
      <c r="H43" s="85"/>
      <c r="I43" s="85"/>
    </row>
    <row r="44" spans="1:9" x14ac:dyDescent="0.2">
      <c r="A44" s="82" t="s">
        <v>6</v>
      </c>
      <c r="B44" s="83"/>
      <c r="C44" s="56"/>
      <c r="D44" s="56"/>
      <c r="E44" s="85"/>
      <c r="F44" s="85"/>
      <c r="G44" s="85"/>
      <c r="H44" s="85"/>
      <c r="I44" s="85"/>
    </row>
    <row r="45" spans="1:9" x14ac:dyDescent="0.2">
      <c r="A45" s="82"/>
      <c r="B45" s="83"/>
      <c r="C45" s="56"/>
      <c r="D45" s="56"/>
      <c r="E45" s="85"/>
      <c r="F45" s="85"/>
      <c r="G45" s="85"/>
      <c r="H45" s="85"/>
      <c r="I45" s="85"/>
    </row>
    <row r="46" spans="1:9" x14ac:dyDescent="0.2">
      <c r="A46" s="100" t="s">
        <v>8</v>
      </c>
      <c r="B46" s="96"/>
      <c r="C46" s="56"/>
      <c r="D46" s="56"/>
      <c r="E46" s="85"/>
      <c r="F46" s="85"/>
      <c r="G46" s="85"/>
      <c r="H46" s="85"/>
      <c r="I46" s="85"/>
    </row>
    <row r="47" spans="1:9" x14ac:dyDescent="0.2">
      <c r="A47" s="101" t="s">
        <v>9</v>
      </c>
      <c r="B47" s="102"/>
      <c r="C47" s="56"/>
      <c r="D47" s="56"/>
      <c r="E47" s="85"/>
      <c r="F47" s="85"/>
      <c r="G47" s="85"/>
      <c r="H47" s="85"/>
      <c r="I47" s="85"/>
    </row>
    <row r="50" spans="7:7" x14ac:dyDescent="0.2">
      <c r="G50" s="57"/>
    </row>
  </sheetData>
  <mergeCells count="4">
    <mergeCell ref="A8:I8"/>
    <mergeCell ref="A12:I13"/>
    <mergeCell ref="A15:I15"/>
    <mergeCell ref="A20:I20"/>
  </mergeCells>
  <pageMargins left="0.7" right="0.7" top="0.75" bottom="0.75" header="0.3" footer="0.3"/>
  <pageSetup scale="81" orientation="landscape" r:id="rId1"/>
  <headerFooter>
    <oddHeader>&amp;CReport on Non-General Fund Information
for Submittal to the 2025 Legislature</oddHead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D6784D-0494-41F7-8244-2059438E7D9F}">
  <sheetPr>
    <pageSetUpPr fitToPage="1"/>
  </sheetPr>
  <dimension ref="A1:I44"/>
  <sheetViews>
    <sheetView zoomScaleNormal="100" zoomScaleSheetLayoutView="100" workbookViewId="0">
      <selection activeCell="K1" sqref="K1"/>
    </sheetView>
  </sheetViews>
  <sheetFormatPr defaultColWidth="7.85546875" defaultRowHeight="12.75" x14ac:dyDescent="0.2"/>
  <cols>
    <col min="1" max="2" width="16.5703125" style="226" customWidth="1"/>
    <col min="3" max="8" width="12.42578125" style="226" customWidth="1"/>
    <col min="9" max="9" width="11.7109375" style="226" customWidth="1"/>
    <col min="10" max="16384" width="7.85546875" style="226"/>
  </cols>
  <sheetData>
    <row r="1" spans="1:9" x14ac:dyDescent="0.2">
      <c r="A1" s="343" t="s">
        <v>392</v>
      </c>
      <c r="B1" s="224"/>
      <c r="C1" s="224"/>
      <c r="D1" s="224"/>
      <c r="E1" s="225"/>
      <c r="F1" s="224"/>
      <c r="G1" s="224"/>
      <c r="H1" s="224"/>
      <c r="I1" s="224"/>
    </row>
    <row r="2" spans="1:9" s="142" customFormat="1" x14ac:dyDescent="0.2">
      <c r="A2" s="73" t="s">
        <v>13</v>
      </c>
      <c r="B2" s="74" t="s">
        <v>30</v>
      </c>
      <c r="C2" s="74"/>
      <c r="D2" s="74"/>
      <c r="E2" s="73"/>
      <c r="F2" s="73"/>
      <c r="G2" s="75" t="s">
        <v>14</v>
      </c>
      <c r="H2" s="76" t="s">
        <v>35</v>
      </c>
      <c r="I2" s="74"/>
    </row>
    <row r="3" spans="1:9" s="142" customFormat="1" x14ac:dyDescent="0.2">
      <c r="A3" s="73" t="s">
        <v>20</v>
      </c>
      <c r="B3" s="74" t="s">
        <v>322</v>
      </c>
      <c r="C3" s="74"/>
      <c r="D3" s="74"/>
      <c r="E3" s="73"/>
      <c r="F3" s="73"/>
      <c r="G3" s="75" t="s">
        <v>15</v>
      </c>
      <c r="H3" s="77" t="s">
        <v>37</v>
      </c>
      <c r="I3" s="78"/>
    </row>
    <row r="4" spans="1:9" s="142" customFormat="1" x14ac:dyDescent="0.2">
      <c r="A4" s="73" t="s">
        <v>16</v>
      </c>
      <c r="B4" s="74" t="s">
        <v>329</v>
      </c>
      <c r="C4" s="74"/>
      <c r="D4" s="74"/>
      <c r="E4" s="73"/>
      <c r="F4" s="73"/>
      <c r="G4" s="75" t="s">
        <v>18</v>
      </c>
      <c r="H4" s="74" t="s">
        <v>31</v>
      </c>
      <c r="I4" s="74"/>
    </row>
    <row r="5" spans="1:9" s="142" customFormat="1" x14ac:dyDescent="0.2">
      <c r="A5" s="73" t="s">
        <v>17</v>
      </c>
      <c r="B5" s="45" t="s">
        <v>324</v>
      </c>
      <c r="C5" s="78"/>
      <c r="D5" s="78"/>
      <c r="E5" s="73"/>
      <c r="F5" s="73"/>
      <c r="G5" s="75" t="s">
        <v>19</v>
      </c>
      <c r="H5" s="78" t="s">
        <v>330</v>
      </c>
      <c r="I5" s="78"/>
    </row>
    <row r="6" spans="1:9" s="142" customFormat="1" x14ac:dyDescent="0.2">
      <c r="A6" s="73"/>
      <c r="B6" s="73"/>
      <c r="C6" s="73"/>
      <c r="D6" s="73"/>
      <c r="E6" s="73"/>
      <c r="F6" s="73"/>
      <c r="G6" s="73"/>
      <c r="H6" s="73"/>
      <c r="I6" s="73"/>
    </row>
    <row r="7" spans="1:9" s="142" customFormat="1" ht="25.5" customHeight="1" x14ac:dyDescent="0.2">
      <c r="A7" s="380" t="s">
        <v>326</v>
      </c>
      <c r="B7" s="380"/>
      <c r="C7" s="380"/>
      <c r="D7" s="380"/>
      <c r="E7" s="380"/>
      <c r="F7" s="380"/>
      <c r="G7" s="380"/>
      <c r="H7" s="380"/>
      <c r="I7" s="380"/>
    </row>
    <row r="8" spans="1:9" s="142" customFormat="1" ht="4.7" customHeight="1" x14ac:dyDescent="0.2">
      <c r="A8" s="227"/>
      <c r="B8" s="227"/>
      <c r="C8" s="227"/>
      <c r="D8" s="227"/>
      <c r="E8" s="227"/>
      <c r="F8" s="227"/>
      <c r="G8" s="227"/>
      <c r="H8" s="227"/>
      <c r="I8" s="227"/>
    </row>
    <row r="9" spans="1:9" s="142" customFormat="1" ht="28.7" customHeight="1" x14ac:dyDescent="0.2">
      <c r="A9" s="364" t="s">
        <v>327</v>
      </c>
      <c r="B9" s="364"/>
      <c r="C9" s="364"/>
      <c r="D9" s="364"/>
      <c r="E9" s="364"/>
      <c r="F9" s="364"/>
      <c r="G9" s="364"/>
      <c r="H9" s="364"/>
      <c r="I9" s="364"/>
    </row>
    <row r="10" spans="1:9" s="142" customFormat="1" x14ac:dyDescent="0.2">
      <c r="A10" s="73"/>
      <c r="B10" s="73"/>
      <c r="C10" s="73"/>
      <c r="D10" s="73"/>
      <c r="E10" s="73"/>
      <c r="F10" s="73"/>
      <c r="G10" s="73"/>
      <c r="H10" s="73"/>
      <c r="I10" s="73"/>
    </row>
    <row r="11" spans="1:9" s="142" customFormat="1" ht="20.25" customHeight="1" x14ac:dyDescent="0.2">
      <c r="A11" s="411" t="s">
        <v>331</v>
      </c>
      <c r="B11" s="412"/>
      <c r="C11" s="412"/>
      <c r="D11" s="412"/>
      <c r="E11" s="412"/>
      <c r="F11" s="412"/>
      <c r="G11" s="412"/>
      <c r="H11" s="412"/>
      <c r="I11" s="412"/>
    </row>
    <row r="12" spans="1:9" s="142" customFormat="1" ht="6.95" customHeight="1" x14ac:dyDescent="0.2">
      <c r="A12" s="73"/>
      <c r="B12" s="73"/>
      <c r="C12" s="73"/>
      <c r="D12" s="73"/>
      <c r="E12" s="73"/>
      <c r="F12" s="73"/>
      <c r="G12" s="73"/>
      <c r="H12" s="73"/>
      <c r="I12" s="73"/>
    </row>
    <row r="13" spans="1:9" s="142" customFormat="1" x14ac:dyDescent="0.2">
      <c r="A13" s="380" t="s">
        <v>354</v>
      </c>
      <c r="B13" s="380"/>
      <c r="C13" s="380"/>
      <c r="D13" s="380"/>
      <c r="E13" s="380"/>
      <c r="F13" s="380"/>
      <c r="G13" s="380"/>
      <c r="H13" s="380"/>
      <c r="I13" s="380"/>
    </row>
    <row r="14" spans="1:9" s="142" customFormat="1" ht="20.25" customHeight="1" x14ac:dyDescent="0.2">
      <c r="A14" s="265" t="s">
        <v>332</v>
      </c>
      <c r="B14" s="267"/>
      <c r="C14" s="267"/>
      <c r="D14" s="214" t="s">
        <v>334</v>
      </c>
      <c r="E14" s="267"/>
      <c r="F14" s="267"/>
      <c r="G14" s="267"/>
      <c r="H14" s="267"/>
      <c r="I14" s="267"/>
    </row>
    <row r="15" spans="1:9" ht="18" customHeight="1" x14ac:dyDescent="0.2">
      <c r="A15" s="266" t="s">
        <v>333</v>
      </c>
      <c r="B15" s="73"/>
      <c r="C15" s="73"/>
      <c r="D15" s="73"/>
      <c r="E15" s="224"/>
      <c r="F15" s="224"/>
      <c r="G15" s="224"/>
      <c r="H15" s="224"/>
      <c r="I15" s="224"/>
    </row>
    <row r="16" spans="1:9" ht="18" customHeight="1" x14ac:dyDescent="0.2">
      <c r="A16" s="266"/>
      <c r="B16" s="73"/>
      <c r="C16" s="73"/>
      <c r="D16" s="73"/>
      <c r="E16" s="224"/>
      <c r="F16" s="224"/>
      <c r="G16" s="224"/>
      <c r="H16" s="224"/>
      <c r="I16" s="224"/>
    </row>
    <row r="17" spans="1:9" x14ac:dyDescent="0.2">
      <c r="A17" s="413" t="s">
        <v>12</v>
      </c>
      <c r="B17" s="414"/>
      <c r="C17" s="414"/>
      <c r="D17" s="414"/>
      <c r="E17" s="414"/>
      <c r="F17" s="414"/>
      <c r="G17" s="414"/>
      <c r="H17" s="414"/>
      <c r="I17" s="415"/>
    </row>
    <row r="18" spans="1:9" x14ac:dyDescent="0.2">
      <c r="A18" s="228"/>
      <c r="B18" s="229"/>
      <c r="C18" s="230" t="s">
        <v>26</v>
      </c>
      <c r="D18" s="230" t="s">
        <v>27</v>
      </c>
      <c r="E18" s="230" t="s">
        <v>28</v>
      </c>
      <c r="F18" s="230" t="s">
        <v>29</v>
      </c>
      <c r="G18" s="8" t="s">
        <v>100</v>
      </c>
      <c r="H18" s="8" t="s">
        <v>101</v>
      </c>
      <c r="I18" s="8" t="s">
        <v>102</v>
      </c>
    </row>
    <row r="19" spans="1:9" x14ac:dyDescent="0.2">
      <c r="A19" s="228"/>
      <c r="B19" s="229"/>
      <c r="C19" s="231" t="s">
        <v>10</v>
      </c>
      <c r="D19" s="10" t="s">
        <v>10</v>
      </c>
      <c r="E19" s="10" t="s">
        <v>10</v>
      </c>
      <c r="F19" s="10" t="s">
        <v>10</v>
      </c>
      <c r="G19" s="10" t="s">
        <v>10</v>
      </c>
      <c r="H19" s="10" t="s">
        <v>11</v>
      </c>
      <c r="I19" s="10" t="s">
        <v>11</v>
      </c>
    </row>
    <row r="20" spans="1:9" x14ac:dyDescent="0.2">
      <c r="A20" s="228" t="s">
        <v>0</v>
      </c>
      <c r="B20" s="229"/>
      <c r="C20" s="56">
        <v>16588</v>
      </c>
      <c r="D20" s="56">
        <v>40000</v>
      </c>
      <c r="E20" s="233">
        <v>40000</v>
      </c>
      <c r="F20" s="233">
        <v>40000</v>
      </c>
      <c r="G20" s="233">
        <v>40000</v>
      </c>
      <c r="H20" s="236">
        <v>0</v>
      </c>
      <c r="I20" s="236">
        <v>0</v>
      </c>
    </row>
    <row r="21" spans="1:9" x14ac:dyDescent="0.2">
      <c r="A21" s="228" t="s">
        <v>1</v>
      </c>
      <c r="B21" s="229"/>
      <c r="C21" s="85">
        <v>0</v>
      </c>
      <c r="D21" s="85">
        <f t="shared" ref="D21:I21" si="0">C32</f>
        <v>0</v>
      </c>
      <c r="E21" s="234">
        <f t="shared" si="0"/>
        <v>7449.46</v>
      </c>
      <c r="F21" s="235">
        <f t="shared" si="0"/>
        <v>7449.46</v>
      </c>
      <c r="G21" s="235">
        <f t="shared" si="0"/>
        <v>7449.46</v>
      </c>
      <c r="H21" s="235">
        <f t="shared" si="0"/>
        <v>0</v>
      </c>
      <c r="I21" s="235">
        <f t="shared" si="0"/>
        <v>0</v>
      </c>
    </row>
    <row r="22" spans="1:9" x14ac:dyDescent="0.2">
      <c r="A22" s="228" t="s">
        <v>2</v>
      </c>
      <c r="B22" s="229"/>
      <c r="C22" s="85">
        <v>0</v>
      </c>
      <c r="D22" s="85">
        <v>7449.46</v>
      </c>
      <c r="E22" s="232">
        <v>0</v>
      </c>
      <c r="F22" s="236">
        <v>0</v>
      </c>
      <c r="G22" s="236">
        <v>0</v>
      </c>
      <c r="H22" s="236">
        <v>0</v>
      </c>
      <c r="I22" s="236">
        <v>0</v>
      </c>
    </row>
    <row r="23" spans="1:9" x14ac:dyDescent="0.2">
      <c r="A23" s="228" t="s">
        <v>3</v>
      </c>
      <c r="B23" s="229"/>
      <c r="C23" s="85">
        <v>0</v>
      </c>
      <c r="D23" s="85">
        <v>0</v>
      </c>
      <c r="E23" s="232">
        <v>0</v>
      </c>
      <c r="F23" s="236">
        <v>0</v>
      </c>
      <c r="G23" s="339">
        <v>7449.46</v>
      </c>
      <c r="H23" s="236">
        <v>0</v>
      </c>
      <c r="I23" s="236">
        <v>0</v>
      </c>
    </row>
    <row r="24" spans="1:9" x14ac:dyDescent="0.2">
      <c r="A24" s="228"/>
      <c r="B24" s="229"/>
      <c r="C24" s="235"/>
      <c r="D24" s="235"/>
      <c r="E24" s="232"/>
      <c r="F24" s="235"/>
      <c r="G24" s="235"/>
      <c r="H24" s="235"/>
      <c r="I24" s="235"/>
    </row>
    <row r="25" spans="1:9" x14ac:dyDescent="0.2">
      <c r="A25" s="237" t="s">
        <v>4</v>
      </c>
      <c r="B25" s="238"/>
      <c r="C25" s="239"/>
      <c r="D25" s="239"/>
      <c r="E25" s="239"/>
      <c r="F25" s="240"/>
      <c r="G25" s="240"/>
      <c r="H25" s="240"/>
      <c r="I25" s="240"/>
    </row>
    <row r="26" spans="1:9" x14ac:dyDescent="0.2">
      <c r="A26" s="237" t="s">
        <v>25</v>
      </c>
      <c r="B26" s="241"/>
      <c r="C26" s="239"/>
      <c r="D26" s="239"/>
      <c r="E26" s="239"/>
      <c r="F26" s="240"/>
      <c r="G26" s="240"/>
      <c r="H26" s="240"/>
      <c r="I26" s="240"/>
    </row>
    <row r="27" spans="1:9" x14ac:dyDescent="0.2">
      <c r="A27" s="242"/>
      <c r="B27" s="243"/>
      <c r="C27" s="240"/>
      <c r="D27" s="240"/>
      <c r="E27" s="244"/>
      <c r="F27" s="240"/>
      <c r="G27" s="240"/>
      <c r="H27" s="240"/>
      <c r="I27" s="240"/>
    </row>
    <row r="28" spans="1:9" x14ac:dyDescent="0.2">
      <c r="A28" s="242"/>
      <c r="B28" s="243"/>
      <c r="C28" s="240"/>
      <c r="D28" s="240"/>
      <c r="E28" s="244"/>
      <c r="F28" s="240"/>
      <c r="G28" s="240"/>
      <c r="H28" s="240"/>
      <c r="I28" s="240"/>
    </row>
    <row r="29" spans="1:9" x14ac:dyDescent="0.2">
      <c r="A29" s="242"/>
      <c r="B29" s="243"/>
      <c r="C29" s="240"/>
      <c r="D29" s="240"/>
      <c r="E29" s="244"/>
      <c r="F29" s="240"/>
      <c r="G29" s="240"/>
      <c r="H29" s="240"/>
      <c r="I29" s="240"/>
    </row>
    <row r="30" spans="1:9" x14ac:dyDescent="0.2">
      <c r="A30" s="237" t="s">
        <v>5</v>
      </c>
      <c r="B30" s="241"/>
      <c r="C30" s="245">
        <v>0</v>
      </c>
      <c r="D30" s="245">
        <f t="shared" ref="D30:F30" si="1">SUM(D27:D29)</f>
        <v>0</v>
      </c>
      <c r="E30" s="239">
        <f t="shared" si="1"/>
        <v>0</v>
      </c>
      <c r="F30" s="240">
        <f t="shared" si="1"/>
        <v>0</v>
      </c>
      <c r="G30" s="240">
        <f t="shared" ref="G30:I30" si="2">SUM(G27:G29)</f>
        <v>0</v>
      </c>
      <c r="H30" s="240">
        <f t="shared" si="2"/>
        <v>0</v>
      </c>
      <c r="I30" s="240">
        <f t="shared" si="2"/>
        <v>0</v>
      </c>
    </row>
    <row r="31" spans="1:9" x14ac:dyDescent="0.2">
      <c r="A31" s="228"/>
      <c r="B31" s="229"/>
      <c r="C31" s="235"/>
      <c r="D31" s="235"/>
      <c r="E31" s="232"/>
      <c r="F31" s="235"/>
      <c r="G31" s="235"/>
      <c r="H31" s="235"/>
      <c r="I31" s="235"/>
    </row>
    <row r="32" spans="1:9" x14ac:dyDescent="0.2">
      <c r="A32" s="228" t="s">
        <v>7</v>
      </c>
      <c r="B32" s="229"/>
      <c r="C32" s="246">
        <f>C22-C23+C30</f>
        <v>0</v>
      </c>
      <c r="D32" s="246">
        <f t="shared" ref="D32:I32" si="3">+D21+D22-D23+D30</f>
        <v>7449.46</v>
      </c>
      <c r="E32" s="247">
        <f t="shared" si="3"/>
        <v>7449.46</v>
      </c>
      <c r="F32" s="240">
        <f t="shared" si="3"/>
        <v>7449.46</v>
      </c>
      <c r="G32" s="240">
        <f t="shared" si="3"/>
        <v>0</v>
      </c>
      <c r="H32" s="240">
        <f t="shared" si="3"/>
        <v>0</v>
      </c>
      <c r="I32" s="240">
        <f t="shared" si="3"/>
        <v>0</v>
      </c>
    </row>
    <row r="33" spans="1:9" x14ac:dyDescent="0.2">
      <c r="A33" s="248"/>
      <c r="B33" s="249"/>
      <c r="C33" s="235"/>
      <c r="D33" s="235"/>
      <c r="E33" s="232"/>
      <c r="F33" s="235"/>
      <c r="G33" s="235"/>
      <c r="H33" s="235"/>
      <c r="I33" s="235"/>
    </row>
    <row r="34" spans="1:9" x14ac:dyDescent="0.2">
      <c r="A34" s="228" t="s">
        <v>21</v>
      </c>
      <c r="B34" s="229"/>
      <c r="C34" s="85">
        <v>0</v>
      </c>
      <c r="D34" s="85">
        <v>0</v>
      </c>
      <c r="E34" s="232">
        <v>0</v>
      </c>
      <c r="F34" s="236">
        <v>0</v>
      </c>
      <c r="G34" s="236">
        <v>0</v>
      </c>
      <c r="H34" s="236">
        <v>0</v>
      </c>
      <c r="I34" s="236">
        <v>0</v>
      </c>
    </row>
    <row r="35" spans="1:9" x14ac:dyDescent="0.2">
      <c r="A35" s="248"/>
      <c r="B35" s="249"/>
      <c r="C35" s="235"/>
      <c r="D35" s="235"/>
      <c r="E35" s="232"/>
      <c r="F35" s="235"/>
      <c r="G35" s="235"/>
      <c r="H35" s="235"/>
      <c r="I35" s="235"/>
    </row>
    <row r="36" spans="1:9" x14ac:dyDescent="0.2">
      <c r="A36" s="228" t="s">
        <v>22</v>
      </c>
      <c r="B36" s="250"/>
      <c r="C36" s="251">
        <f t="shared" ref="C36:I36" si="4">C32-C34</f>
        <v>0</v>
      </c>
      <c r="D36" s="251">
        <f t="shared" si="4"/>
        <v>7449.46</v>
      </c>
      <c r="E36" s="251">
        <f t="shared" si="4"/>
        <v>7449.46</v>
      </c>
      <c r="F36" s="251">
        <f t="shared" si="4"/>
        <v>7449.46</v>
      </c>
      <c r="G36" s="251">
        <f t="shared" si="4"/>
        <v>0</v>
      </c>
      <c r="H36" s="251">
        <f t="shared" si="4"/>
        <v>0</v>
      </c>
      <c r="I36" s="251">
        <f t="shared" si="4"/>
        <v>0</v>
      </c>
    </row>
    <row r="37" spans="1:9" x14ac:dyDescent="0.2">
      <c r="A37" s="252"/>
      <c r="B37" s="252"/>
      <c r="C37" s="253"/>
      <c r="D37" s="253"/>
      <c r="E37" s="253"/>
      <c r="F37" s="253"/>
      <c r="G37" s="253"/>
      <c r="H37" s="253"/>
      <c r="I37" s="253"/>
    </row>
    <row r="38" spans="1:9" x14ac:dyDescent="0.2">
      <c r="A38" s="254" t="s">
        <v>23</v>
      </c>
      <c r="B38" s="255"/>
      <c r="C38" s="256"/>
      <c r="D38" s="256"/>
      <c r="E38" s="257"/>
      <c r="F38" s="257"/>
      <c r="G38" s="257"/>
      <c r="H38" s="257"/>
      <c r="I38" s="257"/>
    </row>
    <row r="39" spans="1:9" x14ac:dyDescent="0.2">
      <c r="A39" s="258" t="s">
        <v>24</v>
      </c>
      <c r="B39" s="249"/>
      <c r="C39" s="259"/>
      <c r="D39" s="259"/>
      <c r="E39" s="260"/>
      <c r="F39" s="260"/>
      <c r="G39" s="260"/>
      <c r="H39" s="260"/>
      <c r="I39" s="260"/>
    </row>
    <row r="40" spans="1:9" x14ac:dyDescent="0.2">
      <c r="A40" s="228"/>
      <c r="B40" s="229"/>
      <c r="C40" s="235"/>
      <c r="D40" s="235"/>
      <c r="E40" s="235"/>
      <c r="F40" s="235"/>
      <c r="G40" s="235"/>
      <c r="H40" s="235"/>
      <c r="I40" s="235"/>
    </row>
    <row r="41" spans="1:9" x14ac:dyDescent="0.2">
      <c r="A41" s="228" t="s">
        <v>6</v>
      </c>
      <c r="B41" s="229"/>
      <c r="C41" s="240"/>
      <c r="D41" s="240"/>
      <c r="E41" s="235"/>
      <c r="F41" s="235"/>
      <c r="G41" s="235"/>
      <c r="H41" s="235"/>
      <c r="I41" s="235"/>
    </row>
    <row r="42" spans="1:9" x14ac:dyDescent="0.2">
      <c r="A42" s="228"/>
      <c r="B42" s="229"/>
      <c r="C42" s="240"/>
      <c r="D42" s="240"/>
      <c r="E42" s="235"/>
      <c r="F42" s="235"/>
      <c r="G42" s="235"/>
      <c r="H42" s="235"/>
      <c r="I42" s="235"/>
    </row>
    <row r="43" spans="1:9" x14ac:dyDescent="0.2">
      <c r="A43" s="258" t="s">
        <v>8</v>
      </c>
      <c r="B43" s="250"/>
      <c r="C43" s="240"/>
      <c r="D43" s="240"/>
      <c r="E43" s="235"/>
      <c r="F43" s="235"/>
      <c r="G43" s="235"/>
      <c r="H43" s="235"/>
      <c r="I43" s="235"/>
    </row>
    <row r="44" spans="1:9" x14ac:dyDescent="0.2">
      <c r="A44" s="261" t="s">
        <v>9</v>
      </c>
      <c r="B44" s="262"/>
      <c r="C44" s="240"/>
      <c r="D44" s="240"/>
      <c r="E44" s="235"/>
      <c r="F44" s="235"/>
      <c r="G44" s="235"/>
      <c r="H44" s="235"/>
      <c r="I44" s="235"/>
    </row>
  </sheetData>
  <mergeCells count="5">
    <mergeCell ref="A7:I7"/>
    <mergeCell ref="A9:I9"/>
    <mergeCell ref="A11:I11"/>
    <mergeCell ref="A13:I13"/>
    <mergeCell ref="A17:I17"/>
  </mergeCells>
  <pageMargins left="0.7" right="0.7" top="0.75" bottom="0.75" header="0.3" footer="0.3"/>
  <pageSetup scale="86" orientation="landscape" r:id="rId1"/>
  <headerFooter>
    <oddHeader>&amp;CReport on Non-General Fund Information
for Submittal to the 2025 Legislature</oddHeader>
  </headerFooter>
  <colBreaks count="1" manualBreakCount="1">
    <brk id="9" max="1048575" man="1"/>
  </colBreaks>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935374-7212-47EC-AB57-B8A1E32E746E}">
  <sheetPr>
    <pageSetUpPr fitToPage="1"/>
  </sheetPr>
  <dimension ref="A1:I45"/>
  <sheetViews>
    <sheetView zoomScaleNormal="100" zoomScaleSheetLayoutView="100" workbookViewId="0">
      <selection activeCell="K3" sqref="K3"/>
    </sheetView>
  </sheetViews>
  <sheetFormatPr defaultColWidth="7.85546875" defaultRowHeight="12.75" x14ac:dyDescent="0.2"/>
  <cols>
    <col min="1" max="2" width="16.7109375" style="226" customWidth="1"/>
    <col min="3" max="8" width="12.42578125" style="226" customWidth="1"/>
    <col min="9" max="9" width="11.7109375" style="226" customWidth="1"/>
    <col min="10" max="16384" width="7.85546875" style="226"/>
  </cols>
  <sheetData>
    <row r="1" spans="1:9" x14ac:dyDescent="0.2">
      <c r="A1" s="343" t="s">
        <v>392</v>
      </c>
      <c r="B1" s="224"/>
      <c r="C1" s="224"/>
      <c r="D1" s="224"/>
      <c r="E1" s="225"/>
      <c r="F1" s="224"/>
      <c r="G1" s="224"/>
      <c r="H1" s="224"/>
      <c r="I1" s="224"/>
    </row>
    <row r="2" spans="1:9" s="142" customFormat="1" x14ac:dyDescent="0.2">
      <c r="A2" s="73" t="s">
        <v>13</v>
      </c>
      <c r="B2" s="74" t="s">
        <v>30</v>
      </c>
      <c r="C2" s="74"/>
      <c r="D2" s="74"/>
      <c r="E2" s="73"/>
      <c r="F2" s="73"/>
      <c r="G2" s="75" t="s">
        <v>14</v>
      </c>
      <c r="H2" s="76" t="s">
        <v>35</v>
      </c>
      <c r="I2" s="74"/>
    </row>
    <row r="3" spans="1:9" s="142" customFormat="1" x14ac:dyDescent="0.2">
      <c r="A3" s="73" t="s">
        <v>20</v>
      </c>
      <c r="B3" s="74" t="s">
        <v>322</v>
      </c>
      <c r="C3" s="74"/>
      <c r="D3" s="74"/>
      <c r="E3" s="73"/>
      <c r="F3" s="73"/>
      <c r="G3" s="75" t="s">
        <v>15</v>
      </c>
      <c r="H3" s="78" t="s">
        <v>37</v>
      </c>
      <c r="I3" s="78"/>
    </row>
    <row r="4" spans="1:9" s="142" customFormat="1" x14ac:dyDescent="0.2">
      <c r="A4" s="73" t="s">
        <v>16</v>
      </c>
      <c r="B4" s="74" t="s">
        <v>323</v>
      </c>
      <c r="C4" s="74"/>
      <c r="D4" s="74"/>
      <c r="E4" s="73"/>
      <c r="F4" s="73"/>
      <c r="G4" s="75" t="s">
        <v>18</v>
      </c>
      <c r="H4" s="74" t="s">
        <v>31</v>
      </c>
      <c r="I4" s="74"/>
    </row>
    <row r="5" spans="1:9" s="142" customFormat="1" x14ac:dyDescent="0.2">
      <c r="A5" s="73" t="s">
        <v>17</v>
      </c>
      <c r="B5" s="45" t="s">
        <v>324</v>
      </c>
      <c r="C5" s="78"/>
      <c r="D5" s="78"/>
      <c r="E5" s="73"/>
      <c r="F5" s="73"/>
      <c r="G5" s="75" t="s">
        <v>19</v>
      </c>
      <c r="H5" s="78" t="s">
        <v>325</v>
      </c>
      <c r="I5" s="78"/>
    </row>
    <row r="6" spans="1:9" s="142" customFormat="1" x14ac:dyDescent="0.2">
      <c r="A6" s="73"/>
      <c r="B6" s="73"/>
      <c r="C6" s="73"/>
      <c r="D6" s="73"/>
      <c r="E6" s="73"/>
      <c r="F6" s="73"/>
      <c r="G6" s="73"/>
      <c r="H6" s="73"/>
      <c r="I6" s="73"/>
    </row>
    <row r="7" spans="1:9" s="142" customFormat="1" x14ac:dyDescent="0.2">
      <c r="A7" s="73"/>
      <c r="B7" s="73"/>
      <c r="C7" s="73"/>
      <c r="D7" s="73"/>
      <c r="E7" s="73"/>
      <c r="F7" s="73"/>
      <c r="G7" s="73"/>
      <c r="H7" s="73"/>
      <c r="I7" s="73"/>
    </row>
    <row r="8" spans="1:9" s="142" customFormat="1" ht="29.25" customHeight="1" x14ac:dyDescent="0.2">
      <c r="A8" s="380" t="s">
        <v>326</v>
      </c>
      <c r="B8" s="380"/>
      <c r="C8" s="380"/>
      <c r="D8" s="380"/>
      <c r="E8" s="380"/>
      <c r="F8" s="380"/>
      <c r="G8" s="380"/>
      <c r="H8" s="380"/>
      <c r="I8" s="380"/>
    </row>
    <row r="9" spans="1:9" s="142" customFormat="1" x14ac:dyDescent="0.2">
      <c r="A9" s="227"/>
      <c r="B9" s="227"/>
      <c r="C9" s="227"/>
      <c r="D9" s="227"/>
      <c r="E9" s="227"/>
      <c r="F9" s="227"/>
      <c r="G9" s="227"/>
      <c r="H9" s="227"/>
      <c r="I9" s="227"/>
    </row>
    <row r="10" spans="1:9" s="142" customFormat="1" ht="24.95" customHeight="1" x14ac:dyDescent="0.2">
      <c r="A10" s="364" t="s">
        <v>327</v>
      </c>
      <c r="B10" s="364"/>
      <c r="C10" s="364"/>
      <c r="D10" s="364"/>
      <c r="E10" s="364"/>
      <c r="F10" s="364"/>
      <c r="G10" s="364"/>
      <c r="H10" s="364"/>
      <c r="I10" s="364"/>
    </row>
    <row r="11" spans="1:9" s="142" customFormat="1" x14ac:dyDescent="0.2">
      <c r="A11" s="73"/>
      <c r="B11" s="73"/>
      <c r="C11" s="73"/>
      <c r="D11" s="73"/>
      <c r="E11" s="73"/>
      <c r="F11" s="73"/>
      <c r="G11" s="73"/>
      <c r="H11" s="73"/>
      <c r="I11" s="73"/>
    </row>
    <row r="12" spans="1:9" s="142" customFormat="1" ht="21.75" customHeight="1" x14ac:dyDescent="0.2">
      <c r="A12" s="411" t="s">
        <v>328</v>
      </c>
      <c r="B12" s="412"/>
      <c r="C12" s="412"/>
      <c r="D12" s="412"/>
      <c r="E12" s="412"/>
      <c r="F12" s="412"/>
      <c r="G12" s="412"/>
      <c r="H12" s="412"/>
      <c r="I12" s="412"/>
    </row>
    <row r="13" spans="1:9" s="142" customFormat="1" ht="5.45" customHeight="1" x14ac:dyDescent="0.2">
      <c r="A13" s="73"/>
      <c r="B13" s="73"/>
      <c r="C13" s="73"/>
      <c r="D13" s="73"/>
      <c r="E13" s="73"/>
      <c r="F13" s="73"/>
      <c r="G13" s="73"/>
      <c r="H13" s="73"/>
      <c r="I13" s="73"/>
    </row>
    <row r="14" spans="1:9" s="142" customFormat="1" ht="22.5" customHeight="1" x14ac:dyDescent="0.2">
      <c r="A14" s="380" t="s">
        <v>354</v>
      </c>
      <c r="B14" s="380"/>
      <c r="C14" s="380"/>
      <c r="D14" s="380"/>
      <c r="E14" s="380"/>
      <c r="F14" s="380"/>
      <c r="G14" s="380"/>
      <c r="H14" s="380"/>
      <c r="I14" s="380"/>
    </row>
    <row r="15" spans="1:9" s="142" customFormat="1" ht="17.25" customHeight="1" x14ac:dyDescent="0.2">
      <c r="A15" s="265" t="s">
        <v>332</v>
      </c>
      <c r="B15" s="267"/>
      <c r="C15" s="267"/>
      <c r="D15" s="214" t="s">
        <v>334</v>
      </c>
      <c r="E15" s="148"/>
      <c r="F15" s="148"/>
      <c r="G15" s="148"/>
      <c r="H15" s="148"/>
      <c r="I15" s="148"/>
    </row>
    <row r="16" spans="1:9" s="142" customFormat="1" ht="15" customHeight="1" x14ac:dyDescent="0.2">
      <c r="A16" s="266" t="s">
        <v>333</v>
      </c>
      <c r="B16" s="73"/>
      <c r="C16" s="73"/>
      <c r="D16" s="73"/>
      <c r="E16" s="148"/>
      <c r="F16" s="148"/>
      <c r="G16" s="148"/>
      <c r="H16" s="148"/>
      <c r="I16" s="148"/>
    </row>
    <row r="17" spans="1:9" x14ac:dyDescent="0.2">
      <c r="A17" s="224"/>
      <c r="B17" s="224"/>
      <c r="C17" s="224"/>
      <c r="D17" s="224"/>
      <c r="E17" s="224"/>
      <c r="F17" s="224"/>
      <c r="G17" s="224"/>
      <c r="H17" s="224"/>
      <c r="I17" s="224"/>
    </row>
    <row r="18" spans="1:9" x14ac:dyDescent="0.2">
      <c r="A18" s="413" t="s">
        <v>12</v>
      </c>
      <c r="B18" s="414"/>
      <c r="C18" s="414"/>
      <c r="D18" s="414"/>
      <c r="E18" s="414"/>
      <c r="F18" s="414"/>
      <c r="G18" s="414"/>
      <c r="H18" s="414"/>
      <c r="I18" s="415"/>
    </row>
    <row r="19" spans="1:9" x14ac:dyDescent="0.2">
      <c r="A19" s="228"/>
      <c r="B19" s="229"/>
      <c r="C19" s="230" t="s">
        <v>26</v>
      </c>
      <c r="D19" s="230" t="s">
        <v>27</v>
      </c>
      <c r="E19" s="230" t="s">
        <v>28</v>
      </c>
      <c r="F19" s="230" t="s">
        <v>29</v>
      </c>
      <c r="G19" s="8" t="s">
        <v>100</v>
      </c>
      <c r="H19" s="8" t="s">
        <v>101</v>
      </c>
      <c r="I19" s="8" t="s">
        <v>102</v>
      </c>
    </row>
    <row r="20" spans="1:9" x14ac:dyDescent="0.2">
      <c r="A20" s="228"/>
      <c r="B20" s="229"/>
      <c r="C20" s="231" t="s">
        <v>10</v>
      </c>
      <c r="D20" s="10" t="s">
        <v>10</v>
      </c>
      <c r="E20" s="10" t="s">
        <v>10</v>
      </c>
      <c r="F20" s="10" t="s">
        <v>10</v>
      </c>
      <c r="G20" s="10" t="s">
        <v>10</v>
      </c>
      <c r="H20" s="10" t="s">
        <v>11</v>
      </c>
      <c r="I20" s="10" t="s">
        <v>11</v>
      </c>
    </row>
    <row r="21" spans="1:9" x14ac:dyDescent="0.2">
      <c r="A21" s="228" t="s">
        <v>0</v>
      </c>
      <c r="B21" s="229"/>
      <c r="C21" s="56">
        <v>3002</v>
      </c>
      <c r="D21" s="56">
        <v>20000</v>
      </c>
      <c r="E21" s="232">
        <v>20000</v>
      </c>
      <c r="F21" s="233">
        <v>20000</v>
      </c>
      <c r="G21" s="56">
        <v>20000</v>
      </c>
      <c r="H21" s="234">
        <f t="shared" ref="H21:I22" si="0">G32</f>
        <v>0</v>
      </c>
      <c r="I21" s="236">
        <v>0</v>
      </c>
    </row>
    <row r="22" spans="1:9" x14ac:dyDescent="0.2">
      <c r="A22" s="228" t="s">
        <v>1</v>
      </c>
      <c r="B22" s="229"/>
      <c r="C22" s="85">
        <v>0</v>
      </c>
      <c r="D22" s="85">
        <f>C33</f>
        <v>2035.49</v>
      </c>
      <c r="E22" s="234">
        <f t="shared" ref="E22:F22" si="1">D33</f>
        <v>2035.49</v>
      </c>
      <c r="F22" s="235">
        <f t="shared" si="1"/>
        <v>2035.49</v>
      </c>
      <c r="G22" s="85">
        <f>F33</f>
        <v>2035.49</v>
      </c>
      <c r="H22" s="234">
        <f t="shared" si="0"/>
        <v>0</v>
      </c>
      <c r="I22" s="85">
        <f t="shared" si="0"/>
        <v>0</v>
      </c>
    </row>
    <row r="23" spans="1:9" x14ac:dyDescent="0.2">
      <c r="A23" s="228" t="s">
        <v>2</v>
      </c>
      <c r="B23" s="229"/>
      <c r="C23" s="85">
        <v>2035.49</v>
      </c>
      <c r="D23" s="85">
        <v>0</v>
      </c>
      <c r="E23" s="232">
        <v>0</v>
      </c>
      <c r="F23" s="236">
        <v>0</v>
      </c>
      <c r="G23" s="85">
        <v>0</v>
      </c>
      <c r="H23" s="232">
        <v>0</v>
      </c>
      <c r="I23" s="236">
        <v>0</v>
      </c>
    </row>
    <row r="24" spans="1:9" x14ac:dyDescent="0.2">
      <c r="A24" s="228" t="s">
        <v>3</v>
      </c>
      <c r="B24" s="229"/>
      <c r="C24" s="85">
        <v>0</v>
      </c>
      <c r="D24" s="85">
        <v>0</v>
      </c>
      <c r="E24" s="232">
        <v>0</v>
      </c>
      <c r="F24" s="236">
        <v>0</v>
      </c>
      <c r="G24" s="85">
        <v>2035.49</v>
      </c>
      <c r="H24" s="232">
        <v>0</v>
      </c>
      <c r="I24" s="236">
        <v>0</v>
      </c>
    </row>
    <row r="25" spans="1:9" x14ac:dyDescent="0.2">
      <c r="A25" s="228"/>
      <c r="B25" s="229"/>
      <c r="C25" s="235"/>
      <c r="D25" s="235"/>
      <c r="E25" s="232"/>
      <c r="F25" s="235"/>
      <c r="G25" s="235"/>
      <c r="H25" s="232"/>
      <c r="I25" s="235"/>
    </row>
    <row r="26" spans="1:9" x14ac:dyDescent="0.2">
      <c r="A26" s="237" t="s">
        <v>4</v>
      </c>
      <c r="B26" s="238"/>
      <c r="C26" s="239"/>
      <c r="D26" s="239"/>
      <c r="E26" s="239"/>
      <c r="F26" s="240"/>
      <c r="G26" s="240"/>
      <c r="H26" s="239"/>
      <c r="I26" s="240"/>
    </row>
    <row r="27" spans="1:9" x14ac:dyDescent="0.2">
      <c r="A27" s="237" t="s">
        <v>25</v>
      </c>
      <c r="B27" s="241"/>
      <c r="C27" s="239"/>
      <c r="D27" s="239"/>
      <c r="E27" s="239"/>
      <c r="F27" s="240"/>
      <c r="G27" s="240"/>
      <c r="H27" s="239"/>
      <c r="I27" s="240"/>
    </row>
    <row r="28" spans="1:9" x14ac:dyDescent="0.2">
      <c r="A28" s="242"/>
      <c r="B28" s="243"/>
      <c r="C28" s="240"/>
      <c r="D28" s="240"/>
      <c r="E28" s="244"/>
      <c r="F28" s="240"/>
      <c r="G28" s="240"/>
      <c r="H28" s="244"/>
      <c r="I28" s="240"/>
    </row>
    <row r="29" spans="1:9" x14ac:dyDescent="0.2">
      <c r="A29" s="242"/>
      <c r="B29" s="243"/>
      <c r="C29" s="240"/>
      <c r="D29" s="240"/>
      <c r="E29" s="244"/>
      <c r="F29" s="240"/>
      <c r="G29" s="240"/>
      <c r="H29" s="244"/>
      <c r="I29" s="240"/>
    </row>
    <row r="30" spans="1:9" x14ac:dyDescent="0.2">
      <c r="A30" s="242"/>
      <c r="B30" s="243"/>
      <c r="C30" s="240"/>
      <c r="D30" s="240"/>
      <c r="E30" s="244"/>
      <c r="F30" s="240"/>
      <c r="G30" s="240"/>
      <c r="H30" s="244"/>
      <c r="I30" s="240"/>
    </row>
    <row r="31" spans="1:9" x14ac:dyDescent="0.2">
      <c r="A31" s="237" t="s">
        <v>5</v>
      </c>
      <c r="B31" s="241"/>
      <c r="C31" s="245">
        <v>0</v>
      </c>
      <c r="D31" s="245">
        <f t="shared" ref="D31:F31" si="2">SUM(D28:D30)</f>
        <v>0</v>
      </c>
      <c r="E31" s="239">
        <f t="shared" si="2"/>
        <v>0</v>
      </c>
      <c r="F31" s="240">
        <f t="shared" si="2"/>
        <v>0</v>
      </c>
      <c r="G31" s="245">
        <f t="shared" ref="G31:I31" si="3">SUM(G28:G30)</f>
        <v>0</v>
      </c>
      <c r="H31" s="239">
        <f t="shared" si="3"/>
        <v>0</v>
      </c>
      <c r="I31" s="240">
        <f t="shared" si="3"/>
        <v>0</v>
      </c>
    </row>
    <row r="32" spans="1:9" x14ac:dyDescent="0.2">
      <c r="A32" s="228"/>
      <c r="B32" s="229"/>
      <c r="C32" s="235"/>
      <c r="D32" s="235"/>
      <c r="E32" s="232"/>
      <c r="F32" s="235"/>
      <c r="G32" s="235"/>
      <c r="H32" s="232"/>
      <c r="I32" s="235"/>
    </row>
    <row r="33" spans="1:9" x14ac:dyDescent="0.2">
      <c r="A33" s="228" t="s">
        <v>7</v>
      </c>
      <c r="B33" s="229"/>
      <c r="C33" s="246">
        <v>2035.49</v>
      </c>
      <c r="D33" s="246">
        <f t="shared" ref="D33:I33" si="4">+D22+D23-D24+D31</f>
        <v>2035.49</v>
      </c>
      <c r="E33" s="247">
        <f t="shared" si="4"/>
        <v>2035.49</v>
      </c>
      <c r="F33" s="240">
        <f t="shared" si="4"/>
        <v>2035.49</v>
      </c>
      <c r="G33" s="246">
        <f t="shared" si="4"/>
        <v>0</v>
      </c>
      <c r="H33" s="247">
        <f t="shared" si="4"/>
        <v>0</v>
      </c>
      <c r="I33" s="240">
        <f t="shared" si="4"/>
        <v>0</v>
      </c>
    </row>
    <row r="34" spans="1:9" x14ac:dyDescent="0.2">
      <c r="A34" s="248"/>
      <c r="B34" s="249"/>
      <c r="C34" s="235"/>
      <c r="D34" s="235"/>
      <c r="E34" s="232"/>
      <c r="F34" s="235"/>
      <c r="G34" s="235"/>
      <c r="H34" s="232"/>
      <c r="I34" s="235"/>
    </row>
    <row r="35" spans="1:9" x14ac:dyDescent="0.2">
      <c r="A35" s="228" t="s">
        <v>21</v>
      </c>
      <c r="B35" s="229"/>
      <c r="C35" s="85">
        <v>0</v>
      </c>
      <c r="D35" s="85">
        <v>0</v>
      </c>
      <c r="E35" s="232">
        <v>0</v>
      </c>
      <c r="F35" s="236">
        <v>0</v>
      </c>
      <c r="G35" s="85">
        <v>0</v>
      </c>
      <c r="H35" s="232">
        <v>0</v>
      </c>
      <c r="I35" s="236">
        <v>0</v>
      </c>
    </row>
    <row r="36" spans="1:9" x14ac:dyDescent="0.2">
      <c r="A36" s="248"/>
      <c r="B36" s="249"/>
      <c r="C36" s="235"/>
      <c r="D36" s="235"/>
      <c r="E36" s="232"/>
      <c r="F36" s="235"/>
      <c r="G36" s="235"/>
      <c r="H36" s="232"/>
      <c r="I36" s="235"/>
    </row>
    <row r="37" spans="1:9" x14ac:dyDescent="0.2">
      <c r="A37" s="228" t="s">
        <v>22</v>
      </c>
      <c r="B37" s="250"/>
      <c r="C37" s="251">
        <f t="shared" ref="C37:I37" si="5">C33-C35</f>
        <v>2035.49</v>
      </c>
      <c r="D37" s="251">
        <f t="shared" si="5"/>
        <v>2035.49</v>
      </c>
      <c r="E37" s="251">
        <f t="shared" si="5"/>
        <v>2035.49</v>
      </c>
      <c r="F37" s="251">
        <f t="shared" si="5"/>
        <v>2035.49</v>
      </c>
      <c r="G37" s="251">
        <f t="shared" si="5"/>
        <v>0</v>
      </c>
      <c r="H37" s="251">
        <f t="shared" si="5"/>
        <v>0</v>
      </c>
      <c r="I37" s="251">
        <f t="shared" si="5"/>
        <v>0</v>
      </c>
    </row>
    <row r="38" spans="1:9" x14ac:dyDescent="0.2">
      <c r="A38" s="252"/>
      <c r="B38" s="252"/>
      <c r="C38" s="253"/>
      <c r="D38" s="253"/>
      <c r="E38" s="253"/>
      <c r="F38" s="253"/>
      <c r="G38" s="253"/>
      <c r="H38" s="253"/>
      <c r="I38" s="253"/>
    </row>
    <row r="39" spans="1:9" x14ac:dyDescent="0.2">
      <c r="A39" s="254" t="s">
        <v>23</v>
      </c>
      <c r="B39" s="255"/>
      <c r="C39" s="256"/>
      <c r="D39" s="256"/>
      <c r="E39" s="257"/>
      <c r="F39" s="257"/>
      <c r="G39" s="257"/>
      <c r="H39" s="257"/>
      <c r="I39" s="257"/>
    </row>
    <row r="40" spans="1:9" x14ac:dyDescent="0.2">
      <c r="A40" s="258" t="s">
        <v>24</v>
      </c>
      <c r="B40" s="249"/>
      <c r="C40" s="259"/>
      <c r="D40" s="259"/>
      <c r="E40" s="260"/>
      <c r="F40" s="260"/>
      <c r="G40" s="260"/>
      <c r="H40" s="260"/>
      <c r="I40" s="260"/>
    </row>
    <row r="41" spans="1:9" x14ac:dyDescent="0.2">
      <c r="A41" s="228"/>
      <c r="B41" s="229"/>
      <c r="C41" s="235"/>
      <c r="D41" s="235"/>
      <c r="E41" s="235"/>
      <c r="F41" s="235"/>
      <c r="G41" s="235"/>
      <c r="H41" s="235"/>
      <c r="I41" s="235"/>
    </row>
    <row r="42" spans="1:9" x14ac:dyDescent="0.2">
      <c r="A42" s="228" t="s">
        <v>6</v>
      </c>
      <c r="B42" s="229"/>
      <c r="C42" s="240"/>
      <c r="D42" s="240"/>
      <c r="E42" s="235"/>
      <c r="F42" s="235"/>
      <c r="G42" s="235"/>
      <c r="H42" s="235"/>
      <c r="I42" s="235"/>
    </row>
    <row r="43" spans="1:9" x14ac:dyDescent="0.2">
      <c r="A43" s="228"/>
      <c r="B43" s="229"/>
      <c r="C43" s="240"/>
      <c r="D43" s="240"/>
      <c r="E43" s="235"/>
      <c r="F43" s="235"/>
      <c r="G43" s="235"/>
      <c r="H43" s="235"/>
      <c r="I43" s="235"/>
    </row>
    <row r="44" spans="1:9" x14ac:dyDescent="0.2">
      <c r="A44" s="258" t="s">
        <v>8</v>
      </c>
      <c r="B44" s="250"/>
      <c r="C44" s="240"/>
      <c r="D44" s="240"/>
      <c r="E44" s="235"/>
      <c r="F44" s="235"/>
      <c r="G44" s="235"/>
      <c r="H44" s="235"/>
      <c r="I44" s="235"/>
    </row>
    <row r="45" spans="1:9" x14ac:dyDescent="0.2">
      <c r="A45" s="261" t="s">
        <v>9</v>
      </c>
      <c r="B45" s="262"/>
      <c r="C45" s="240"/>
      <c r="D45" s="240"/>
      <c r="E45" s="235"/>
      <c r="F45" s="235"/>
      <c r="G45" s="235"/>
      <c r="H45" s="235"/>
      <c r="I45" s="235"/>
    </row>
  </sheetData>
  <mergeCells count="5">
    <mergeCell ref="A8:I8"/>
    <mergeCell ref="A10:I10"/>
    <mergeCell ref="A12:I12"/>
    <mergeCell ref="A14:I14"/>
    <mergeCell ref="A18:I18"/>
  </mergeCells>
  <pageMargins left="0.7" right="0.7" top="0.75" bottom="0.75" header="0.3" footer="0.3"/>
  <pageSetup scale="83" orientation="landscape" r:id="rId1"/>
  <headerFooter>
    <oddHeader>&amp;CReport on Non-General Fund Information
for Submittal to the 2025 Legislature</oddHead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6DC70A-7655-464D-B85B-30E3FAB723FE}">
  <sheetPr>
    <pageSetUpPr fitToPage="1"/>
  </sheetPr>
  <dimension ref="A2:T51"/>
  <sheetViews>
    <sheetView zoomScaleNormal="100" zoomScaleSheetLayoutView="100" workbookViewId="0">
      <selection activeCell="J2" sqref="J2"/>
    </sheetView>
  </sheetViews>
  <sheetFormatPr defaultColWidth="10.28515625" defaultRowHeight="12.75" x14ac:dyDescent="0.2"/>
  <cols>
    <col min="1" max="2" width="14.7109375" style="142" customWidth="1"/>
    <col min="3" max="8" width="14" style="142" customWidth="1"/>
    <col min="9" max="9" width="13.140625" style="142" customWidth="1"/>
    <col min="10" max="11" width="10.28515625" style="142"/>
    <col min="12" max="12" width="11.28515625" style="142" bestFit="1" customWidth="1"/>
    <col min="13" max="16384" width="10.28515625" style="142"/>
  </cols>
  <sheetData>
    <row r="2" spans="1:9" x14ac:dyDescent="0.2">
      <c r="A2" s="142" t="s">
        <v>13</v>
      </c>
      <c r="B2" s="44" t="s">
        <v>30</v>
      </c>
      <c r="C2" s="44"/>
      <c r="D2" s="44"/>
      <c r="G2" s="49" t="s">
        <v>14</v>
      </c>
      <c r="H2" s="110" t="s">
        <v>35</v>
      </c>
      <c r="I2" s="44"/>
    </row>
    <row r="3" spans="1:9" x14ac:dyDescent="0.2">
      <c r="A3" s="142" t="s">
        <v>20</v>
      </c>
      <c r="B3" s="44" t="s">
        <v>64</v>
      </c>
      <c r="C3" s="44"/>
      <c r="D3" s="44"/>
      <c r="G3" s="49" t="s">
        <v>15</v>
      </c>
      <c r="H3" s="111" t="s">
        <v>37</v>
      </c>
      <c r="I3" s="45"/>
    </row>
    <row r="4" spans="1:9" x14ac:dyDescent="0.2">
      <c r="A4" s="142" t="s">
        <v>16</v>
      </c>
      <c r="B4" s="44" t="s">
        <v>97</v>
      </c>
      <c r="C4" s="44"/>
      <c r="D4" s="44"/>
      <c r="G4" s="49" t="s">
        <v>18</v>
      </c>
      <c r="H4" s="44" t="s">
        <v>31</v>
      </c>
      <c r="I4" s="44"/>
    </row>
    <row r="5" spans="1:9" x14ac:dyDescent="0.2">
      <c r="A5" s="142" t="s">
        <v>17</v>
      </c>
      <c r="B5" s="44" t="s">
        <v>93</v>
      </c>
      <c r="C5" s="45"/>
      <c r="D5" s="45"/>
      <c r="G5" s="49" t="s">
        <v>19</v>
      </c>
      <c r="H5" s="264" t="s">
        <v>317</v>
      </c>
      <c r="I5" s="264"/>
    </row>
    <row r="6" spans="1:9" x14ac:dyDescent="0.2">
      <c r="B6" s="264" t="s">
        <v>318</v>
      </c>
      <c r="C6" s="264"/>
      <c r="D6" s="264"/>
    </row>
    <row r="8" spans="1:9" ht="12.75" hidden="1" customHeight="1" x14ac:dyDescent="0.2"/>
    <row r="9" spans="1:9" s="79" customFormat="1" ht="27" customHeight="1" x14ac:dyDescent="0.2">
      <c r="A9" s="381" t="s">
        <v>355</v>
      </c>
      <c r="B9" s="381"/>
      <c r="C9" s="381"/>
      <c r="D9" s="381"/>
      <c r="E9" s="381"/>
      <c r="F9" s="381"/>
      <c r="G9" s="381"/>
      <c r="H9" s="381"/>
      <c r="I9" s="381"/>
    </row>
    <row r="10" spans="1:9" s="79" customFormat="1" x14ac:dyDescent="0.2">
      <c r="A10" s="145"/>
      <c r="B10" s="145"/>
      <c r="C10" s="145"/>
      <c r="D10" s="145"/>
      <c r="E10" s="145"/>
      <c r="F10" s="145"/>
      <c r="G10" s="145"/>
      <c r="H10" s="145"/>
      <c r="I10" s="145"/>
    </row>
    <row r="11" spans="1:9" s="79" customFormat="1" x14ac:dyDescent="0.2">
      <c r="A11" s="113" t="s">
        <v>41</v>
      </c>
    </row>
    <row r="12" spans="1:9" s="79" customFormat="1" x14ac:dyDescent="0.2">
      <c r="A12" s="113"/>
    </row>
    <row r="13" spans="1:9" s="79" customFormat="1" ht="12.75" customHeight="1" x14ac:dyDescent="0.2">
      <c r="A13" s="381" t="s">
        <v>98</v>
      </c>
      <c r="B13" s="381"/>
      <c r="C13" s="381"/>
      <c r="D13" s="381"/>
      <c r="E13" s="381"/>
      <c r="F13" s="381"/>
      <c r="G13" s="381"/>
      <c r="H13" s="381"/>
      <c r="I13" s="381"/>
    </row>
    <row r="14" spans="1:9" s="79" customFormat="1" x14ac:dyDescent="0.2">
      <c r="A14" s="381"/>
      <c r="B14" s="381"/>
      <c r="C14" s="381"/>
      <c r="D14" s="381"/>
      <c r="E14" s="381"/>
      <c r="F14" s="381"/>
      <c r="G14" s="381"/>
      <c r="H14" s="381"/>
      <c r="I14" s="381"/>
    </row>
    <row r="15" spans="1:9" s="79" customFormat="1" x14ac:dyDescent="0.2">
      <c r="A15" s="145"/>
      <c r="B15" s="145"/>
      <c r="C15" s="145"/>
      <c r="D15" s="145"/>
      <c r="E15" s="145"/>
      <c r="F15" s="145"/>
      <c r="G15" s="145"/>
      <c r="H15" s="145"/>
      <c r="I15" s="145"/>
    </row>
    <row r="16" spans="1:9" s="79" customFormat="1" ht="39.75" customHeight="1" x14ac:dyDescent="0.2">
      <c r="A16" s="378" t="s">
        <v>356</v>
      </c>
      <c r="B16" s="379"/>
      <c r="C16" s="379"/>
      <c r="D16" s="379"/>
      <c r="E16" s="379"/>
      <c r="F16" s="379"/>
      <c r="G16" s="379"/>
      <c r="H16" s="379"/>
      <c r="I16" s="379"/>
    </row>
    <row r="17" spans="1:20" s="79" customFormat="1" ht="10.5" customHeight="1" x14ac:dyDescent="0.2">
      <c r="A17" s="277"/>
      <c r="B17" s="275"/>
      <c r="C17" s="275"/>
      <c r="D17" s="275"/>
      <c r="E17" s="275"/>
      <c r="F17" s="275"/>
      <c r="G17" s="275"/>
      <c r="H17" s="275"/>
      <c r="I17" s="275"/>
    </row>
    <row r="18" spans="1:20" s="79" customFormat="1" ht="15.75" customHeight="1" x14ac:dyDescent="0.2">
      <c r="A18" s="265" t="s">
        <v>332</v>
      </c>
      <c r="B18" s="267"/>
      <c r="C18" s="267"/>
      <c r="D18" s="214" t="s">
        <v>334</v>
      </c>
      <c r="E18" s="275"/>
      <c r="F18" s="275"/>
      <c r="G18" s="275"/>
      <c r="H18" s="275"/>
      <c r="I18" s="275"/>
    </row>
    <row r="19" spans="1:20" s="79" customFormat="1" ht="15.75" customHeight="1" x14ac:dyDescent="0.2">
      <c r="A19" s="266" t="s">
        <v>333</v>
      </c>
      <c r="B19" s="73"/>
      <c r="C19" s="73"/>
      <c r="D19" s="73"/>
      <c r="E19" s="275"/>
      <c r="F19" s="275"/>
      <c r="G19" s="275"/>
      <c r="H19" s="275"/>
      <c r="I19" s="275"/>
    </row>
    <row r="21" spans="1:20" x14ac:dyDescent="0.2">
      <c r="A21" s="385" t="s">
        <v>12</v>
      </c>
      <c r="B21" s="386"/>
      <c r="C21" s="386"/>
      <c r="D21" s="386"/>
      <c r="E21" s="386"/>
      <c r="F21" s="386"/>
      <c r="G21" s="386"/>
      <c r="H21" s="386"/>
      <c r="I21" s="387"/>
      <c r="M21" s="57"/>
    </row>
    <row r="22" spans="1:20" s="1" customFormat="1" x14ac:dyDescent="0.2">
      <c r="A22" s="6"/>
      <c r="B22" s="7"/>
      <c r="C22" s="8" t="s">
        <v>26</v>
      </c>
      <c r="D22" s="8" t="s">
        <v>27</v>
      </c>
      <c r="E22" s="8" t="s">
        <v>28</v>
      </c>
      <c r="F22" s="8" t="s">
        <v>29</v>
      </c>
      <c r="G22" s="36" t="s">
        <v>100</v>
      </c>
      <c r="H22" s="36" t="s">
        <v>101</v>
      </c>
      <c r="I22" s="36" t="s">
        <v>102</v>
      </c>
    </row>
    <row r="23" spans="1:20" ht="15" customHeight="1" x14ac:dyDescent="0.2">
      <c r="A23" s="53"/>
      <c r="B23" s="54"/>
      <c r="C23" s="55" t="s">
        <v>10</v>
      </c>
      <c r="D23" s="10" t="s">
        <v>10</v>
      </c>
      <c r="E23" s="10" t="s">
        <v>10</v>
      </c>
      <c r="F23" s="10" t="s">
        <v>10</v>
      </c>
      <c r="G23" s="10" t="s">
        <v>10</v>
      </c>
      <c r="H23" s="10" t="s">
        <v>11</v>
      </c>
      <c r="I23" s="10" t="s">
        <v>11</v>
      </c>
      <c r="M23" s="57"/>
    </row>
    <row r="24" spans="1:20" ht="15" customHeight="1" x14ac:dyDescent="0.2">
      <c r="A24" s="53" t="s">
        <v>0</v>
      </c>
      <c r="B24" s="54"/>
      <c r="C24" s="56">
        <v>288750</v>
      </c>
      <c r="D24" s="56">
        <v>200000</v>
      </c>
      <c r="E24" s="56">
        <v>866250</v>
      </c>
      <c r="F24" s="56">
        <v>224000</v>
      </c>
      <c r="G24" s="283">
        <v>275000</v>
      </c>
      <c r="H24" s="283">
        <v>275000</v>
      </c>
      <c r="I24" s="283">
        <v>275000</v>
      </c>
      <c r="L24" s="134"/>
      <c r="M24" s="134"/>
      <c r="N24" s="134"/>
      <c r="O24" s="134"/>
      <c r="P24" s="134"/>
      <c r="Q24" s="134"/>
      <c r="R24" s="134"/>
      <c r="S24" s="134"/>
      <c r="T24" s="134"/>
    </row>
    <row r="25" spans="1:20" x14ac:dyDescent="0.2">
      <c r="A25" s="53" t="s">
        <v>1</v>
      </c>
      <c r="B25" s="54"/>
      <c r="C25" s="56">
        <v>102.1699999999837</v>
      </c>
      <c r="D25" s="56">
        <f t="shared" ref="D25:I25" si="0">C36</f>
        <v>26595.109999999986</v>
      </c>
      <c r="E25" s="56">
        <f t="shared" si="0"/>
        <v>6125.4499999999825</v>
      </c>
      <c r="F25" s="56">
        <f t="shared" si="0"/>
        <v>7600.1399999999849</v>
      </c>
      <c r="G25" s="56">
        <f t="shared" si="0"/>
        <v>8517.0199999999604</v>
      </c>
      <c r="H25" s="56">
        <f t="shared" si="0"/>
        <v>78.019999999960419</v>
      </c>
      <c r="I25" s="56">
        <f t="shared" si="0"/>
        <v>78.019999999960419</v>
      </c>
      <c r="L25" s="134"/>
      <c r="M25" s="134"/>
      <c r="N25" s="325"/>
      <c r="O25" s="134"/>
      <c r="P25" s="134"/>
      <c r="Q25" s="134"/>
      <c r="R25" s="134"/>
      <c r="S25" s="134"/>
      <c r="T25" s="134"/>
    </row>
    <row r="26" spans="1:20" x14ac:dyDescent="0.2">
      <c r="A26" s="53" t="s">
        <v>2</v>
      </c>
      <c r="B26" s="54"/>
      <c r="C26" s="87">
        <v>349951.91</v>
      </c>
      <c r="D26" s="56">
        <v>192880</v>
      </c>
      <c r="E26" s="56">
        <v>173424.49</v>
      </c>
      <c r="F26" s="283">
        <v>252924.61</v>
      </c>
      <c r="G26" s="293">
        <v>270276.43</v>
      </c>
      <c r="H26" s="293">
        <v>270276.43</v>
      </c>
      <c r="I26" s="293">
        <v>270276.43</v>
      </c>
      <c r="L26" s="134"/>
      <c r="M26" s="134"/>
      <c r="N26" s="302"/>
      <c r="O26" s="302"/>
      <c r="P26" s="302"/>
      <c r="Q26" s="302"/>
      <c r="R26" s="134"/>
      <c r="S26" s="323"/>
      <c r="T26" s="134"/>
    </row>
    <row r="27" spans="1:20" x14ac:dyDescent="0.2">
      <c r="A27" s="53" t="s">
        <v>3</v>
      </c>
      <c r="B27" s="54"/>
      <c r="C27" s="87">
        <v>323458.96999999997</v>
      </c>
      <c r="D27" s="56">
        <v>213349.66</v>
      </c>
      <c r="E27" s="56">
        <v>171949.8</v>
      </c>
      <c r="F27" s="283">
        <v>252007.73</v>
      </c>
      <c r="G27" s="293">
        <v>278715.43</v>
      </c>
      <c r="H27" s="293">
        <v>270276.43</v>
      </c>
      <c r="I27" s="293">
        <v>270276.43</v>
      </c>
      <c r="L27" s="326"/>
      <c r="M27" s="326"/>
      <c r="N27" s="302"/>
      <c r="O27" s="302"/>
      <c r="P27" s="302"/>
      <c r="Q27" s="302"/>
      <c r="R27" s="134"/>
      <c r="S27" s="323"/>
      <c r="T27" s="134"/>
    </row>
    <row r="28" spans="1:20" x14ac:dyDescent="0.2">
      <c r="A28" s="53"/>
      <c r="B28" s="54"/>
      <c r="C28" s="56"/>
      <c r="D28" s="56"/>
      <c r="E28" s="56"/>
      <c r="F28" s="56"/>
      <c r="G28" s="56"/>
      <c r="H28" s="56"/>
      <c r="I28" s="56"/>
      <c r="L28" s="134"/>
      <c r="M28" s="134"/>
      <c r="N28" s="134"/>
      <c r="O28" s="134"/>
      <c r="P28" s="134"/>
      <c r="Q28" s="134"/>
      <c r="R28" s="134"/>
      <c r="S28" s="134"/>
      <c r="T28" s="134"/>
    </row>
    <row r="29" spans="1:20" x14ac:dyDescent="0.2">
      <c r="A29" s="53" t="s">
        <v>4</v>
      </c>
      <c r="B29" s="45"/>
      <c r="C29" s="58"/>
      <c r="D29" s="58"/>
      <c r="E29" s="59"/>
      <c r="F29" s="59"/>
      <c r="G29" s="59"/>
      <c r="H29" s="59"/>
      <c r="I29" s="59"/>
      <c r="K29" s="60"/>
      <c r="L29" s="303"/>
      <c r="M29" s="134"/>
      <c r="N29" s="134"/>
      <c r="O29" s="134"/>
      <c r="P29" s="134"/>
      <c r="Q29" s="134"/>
      <c r="R29" s="134"/>
      <c r="S29" s="134"/>
      <c r="T29" s="134"/>
    </row>
    <row r="30" spans="1:20" x14ac:dyDescent="0.2">
      <c r="A30" s="337" t="s">
        <v>25</v>
      </c>
      <c r="B30" s="45"/>
      <c r="C30" s="60"/>
      <c r="D30" s="60"/>
      <c r="E30" s="61"/>
      <c r="F30" s="61"/>
      <c r="G30" s="61"/>
      <c r="H30" s="61"/>
      <c r="I30" s="61"/>
      <c r="L30" s="303"/>
      <c r="M30" s="134"/>
      <c r="N30" s="134"/>
      <c r="O30" s="134"/>
      <c r="P30" s="134"/>
      <c r="Q30" s="134"/>
      <c r="R30" s="134"/>
      <c r="S30" s="134"/>
      <c r="T30" s="134"/>
    </row>
    <row r="31" spans="1:20" x14ac:dyDescent="0.2">
      <c r="A31" s="62"/>
      <c r="B31" s="63"/>
      <c r="C31" s="56"/>
      <c r="D31" s="56"/>
      <c r="E31" s="56"/>
      <c r="F31" s="56"/>
      <c r="G31" s="56"/>
      <c r="H31" s="56"/>
      <c r="I31" s="56"/>
    </row>
    <row r="32" spans="1:20" x14ac:dyDescent="0.2">
      <c r="A32" s="62"/>
      <c r="B32" s="63"/>
      <c r="C32" s="56"/>
      <c r="D32" s="56"/>
      <c r="E32" s="56"/>
      <c r="F32" s="56"/>
      <c r="G32" s="56"/>
      <c r="H32" s="56"/>
      <c r="I32" s="56"/>
    </row>
    <row r="33" spans="1:9" x14ac:dyDescent="0.2">
      <c r="A33" s="62"/>
      <c r="B33" s="63"/>
      <c r="C33" s="56"/>
      <c r="D33" s="56"/>
      <c r="E33" s="56"/>
      <c r="F33" s="56"/>
      <c r="G33" s="56"/>
      <c r="H33" s="56"/>
      <c r="I33" s="56"/>
    </row>
    <row r="34" spans="1:9" x14ac:dyDescent="0.2">
      <c r="A34" s="53" t="s">
        <v>5</v>
      </c>
      <c r="B34" s="54"/>
      <c r="C34" s="56"/>
      <c r="D34" s="56"/>
      <c r="E34" s="56"/>
      <c r="F34" s="56"/>
      <c r="G34" s="56"/>
      <c r="H34" s="56"/>
      <c r="I34" s="56"/>
    </row>
    <row r="35" spans="1:9" x14ac:dyDescent="0.2">
      <c r="A35" s="53"/>
      <c r="B35" s="54"/>
      <c r="C35" s="56"/>
      <c r="D35" s="56"/>
      <c r="E35" s="56"/>
      <c r="F35" s="56"/>
      <c r="G35" s="56"/>
      <c r="H35" s="56"/>
      <c r="I35" s="56"/>
    </row>
    <row r="36" spans="1:9" x14ac:dyDescent="0.2">
      <c r="A36" s="53" t="s">
        <v>7</v>
      </c>
      <c r="B36" s="54"/>
      <c r="C36" s="59">
        <v>26595.109999999986</v>
      </c>
      <c r="D36" s="59">
        <f t="shared" ref="D36:I36" si="1">+D25+D26-D27+D34</f>
        <v>6125.4499999999825</v>
      </c>
      <c r="E36" s="59">
        <f t="shared" si="1"/>
        <v>7600.1399999999849</v>
      </c>
      <c r="F36" s="59">
        <f t="shared" si="1"/>
        <v>8517.0199999999604</v>
      </c>
      <c r="G36" s="59">
        <f t="shared" si="1"/>
        <v>78.019999999960419</v>
      </c>
      <c r="H36" s="59">
        <f t="shared" si="1"/>
        <v>78.019999999960419</v>
      </c>
      <c r="I36" s="59">
        <f t="shared" si="1"/>
        <v>78.019999999960419</v>
      </c>
    </row>
    <row r="37" spans="1:9" x14ac:dyDescent="0.2">
      <c r="A37" s="62"/>
      <c r="B37" s="63"/>
      <c r="C37" s="56"/>
      <c r="D37" s="56"/>
      <c r="E37" s="56"/>
      <c r="F37" s="56"/>
      <c r="G37" s="56"/>
      <c r="H37" s="56"/>
      <c r="I37" s="56"/>
    </row>
    <row r="38" spans="1:9" x14ac:dyDescent="0.2">
      <c r="A38" s="53" t="s">
        <v>21</v>
      </c>
      <c r="B38" s="54"/>
      <c r="C38" s="86">
        <v>10000</v>
      </c>
      <c r="D38" s="56">
        <v>10000</v>
      </c>
      <c r="E38" s="56">
        <v>23631</v>
      </c>
      <c r="F38" s="15">
        <v>0</v>
      </c>
      <c r="G38" s="15">
        <v>18103.32</v>
      </c>
      <c r="H38" s="15">
        <v>0</v>
      </c>
      <c r="I38" s="15">
        <v>0</v>
      </c>
    </row>
    <row r="39" spans="1:9" x14ac:dyDescent="0.2">
      <c r="A39" s="62"/>
      <c r="B39" s="63"/>
      <c r="C39" s="86"/>
      <c r="D39" s="56"/>
      <c r="E39" s="56"/>
      <c r="F39" s="56"/>
      <c r="G39" s="56"/>
      <c r="H39" s="56"/>
      <c r="I39" s="56"/>
    </row>
    <row r="40" spans="1:9" x14ac:dyDescent="0.2">
      <c r="A40" s="53" t="s">
        <v>22</v>
      </c>
      <c r="B40" s="65"/>
      <c r="C40" s="38" t="s">
        <v>44</v>
      </c>
      <c r="D40" s="38" t="s">
        <v>44</v>
      </c>
      <c r="E40" s="38" t="s">
        <v>44</v>
      </c>
      <c r="F40" s="38" t="s">
        <v>44</v>
      </c>
      <c r="G40" s="38" t="s">
        <v>44</v>
      </c>
      <c r="H40" s="38" t="s">
        <v>44</v>
      </c>
      <c r="I40" s="38" t="s">
        <v>44</v>
      </c>
    </row>
    <row r="41" spans="1:9" x14ac:dyDescent="0.2">
      <c r="A41" s="123"/>
      <c r="B41" s="123"/>
      <c r="C41" s="124"/>
      <c r="D41" s="124"/>
      <c r="E41" s="124"/>
      <c r="F41" s="124"/>
      <c r="G41" s="124"/>
      <c r="H41" s="124"/>
      <c r="I41" s="124"/>
    </row>
    <row r="42" spans="1:9" x14ac:dyDescent="0.2">
      <c r="A42" s="67" t="s">
        <v>23</v>
      </c>
      <c r="B42" s="44"/>
      <c r="C42" s="68"/>
      <c r="D42" s="68"/>
      <c r="E42" s="68"/>
      <c r="F42" s="68"/>
      <c r="G42" s="68"/>
      <c r="H42" s="68"/>
      <c r="I42" s="68"/>
    </row>
    <row r="43" spans="1:9" x14ac:dyDescent="0.2">
      <c r="A43" s="69" t="s">
        <v>45</v>
      </c>
      <c r="B43" s="63"/>
      <c r="C43" s="64"/>
      <c r="D43" s="64"/>
      <c r="E43" s="64"/>
      <c r="F43" s="64"/>
      <c r="G43" s="64"/>
      <c r="H43" s="64"/>
      <c r="I43" s="64"/>
    </row>
    <row r="44" spans="1:9" x14ac:dyDescent="0.2">
      <c r="A44" s="53"/>
      <c r="B44" s="54"/>
      <c r="C44" s="56"/>
      <c r="D44" s="56"/>
      <c r="E44" s="56"/>
      <c r="F44" s="56"/>
      <c r="G44" s="56"/>
      <c r="H44" s="56"/>
      <c r="I44" s="56"/>
    </row>
    <row r="45" spans="1:9" x14ac:dyDescent="0.2">
      <c r="A45" s="53" t="s">
        <v>6</v>
      </c>
      <c r="B45" s="54"/>
      <c r="C45" s="56"/>
      <c r="D45" s="56"/>
      <c r="E45" s="56"/>
      <c r="F45" s="56"/>
      <c r="G45" s="56"/>
      <c r="H45" s="56"/>
      <c r="I45" s="56"/>
    </row>
    <row r="46" spans="1:9" x14ac:dyDescent="0.2">
      <c r="A46" s="53"/>
      <c r="B46" s="54"/>
      <c r="C46" s="56"/>
      <c r="D46" s="56"/>
      <c r="E46" s="56"/>
      <c r="F46" s="56"/>
      <c r="G46" s="56"/>
      <c r="H46" s="56"/>
      <c r="I46" s="56"/>
    </row>
    <row r="47" spans="1:9" x14ac:dyDescent="0.2">
      <c r="A47" s="69" t="s">
        <v>8</v>
      </c>
      <c r="B47" s="65"/>
      <c r="C47" s="56"/>
      <c r="D47" s="56"/>
      <c r="E47" s="56"/>
      <c r="F47" s="56"/>
      <c r="G47" s="56"/>
      <c r="H47" s="56"/>
      <c r="I47" s="56"/>
    </row>
    <row r="48" spans="1:9" x14ac:dyDescent="0.2">
      <c r="A48" s="70" t="s">
        <v>9</v>
      </c>
      <c r="B48" s="71"/>
      <c r="C48" s="56"/>
      <c r="D48" s="56"/>
      <c r="E48" s="56"/>
      <c r="F48" s="56"/>
      <c r="G48" s="56"/>
      <c r="H48" s="56"/>
      <c r="I48" s="56"/>
    </row>
    <row r="50" spans="1:9" x14ac:dyDescent="0.2">
      <c r="A50" s="72"/>
    </row>
    <row r="51" spans="1:9" x14ac:dyDescent="0.2">
      <c r="A51" s="394"/>
      <c r="B51" s="394"/>
      <c r="C51" s="394"/>
      <c r="D51" s="394"/>
      <c r="E51" s="394"/>
      <c r="F51" s="394"/>
      <c r="G51" s="394"/>
      <c r="H51" s="394"/>
      <c r="I51" s="394"/>
    </row>
  </sheetData>
  <mergeCells count="5">
    <mergeCell ref="A9:I9"/>
    <mergeCell ref="A13:I14"/>
    <mergeCell ref="A16:I16"/>
    <mergeCell ref="A21:I21"/>
    <mergeCell ref="A51:I51"/>
  </mergeCells>
  <pageMargins left="0.7" right="0.7" top="0.75" bottom="0.75" header="0.3" footer="0.3"/>
  <pageSetup scale="75" orientation="landscape" r:id="rId1"/>
  <headerFooter>
    <oddHeader>&amp;CReport on Non-General Fund Information
for Submittal to the 2025 Legislature</oddHead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176AE4-0032-4F42-84C3-B7E564A365B5}">
  <sheetPr>
    <pageSetUpPr fitToPage="1"/>
  </sheetPr>
  <dimension ref="A1:P48"/>
  <sheetViews>
    <sheetView zoomScaleNormal="100" zoomScaleSheetLayoutView="100" workbookViewId="0">
      <selection activeCell="J5" sqref="J5"/>
    </sheetView>
  </sheetViews>
  <sheetFormatPr defaultColWidth="10.28515625" defaultRowHeight="12.75" x14ac:dyDescent="0.2"/>
  <cols>
    <col min="1" max="2" width="14.7109375" style="142" customWidth="1"/>
    <col min="3" max="8" width="14" style="142" customWidth="1"/>
    <col min="9" max="9" width="13.140625" style="142" customWidth="1"/>
    <col min="10" max="16384" width="10.28515625" style="142"/>
  </cols>
  <sheetData>
    <row r="1" spans="1:9" x14ac:dyDescent="0.2">
      <c r="A1" s="135" t="s">
        <v>392</v>
      </c>
    </row>
    <row r="2" spans="1:9" x14ac:dyDescent="0.2">
      <c r="A2" s="142" t="s">
        <v>13</v>
      </c>
      <c r="B2" s="44" t="s">
        <v>30</v>
      </c>
      <c r="C2" s="44"/>
      <c r="D2" s="44"/>
      <c r="G2" s="49" t="s">
        <v>14</v>
      </c>
      <c r="H2" s="104" t="s">
        <v>35</v>
      </c>
      <c r="I2" s="44"/>
    </row>
    <row r="3" spans="1:9" x14ac:dyDescent="0.2">
      <c r="A3" s="142" t="s">
        <v>20</v>
      </c>
      <c r="B3" s="44" t="s">
        <v>36</v>
      </c>
      <c r="C3" s="44"/>
      <c r="D3" s="44"/>
      <c r="G3" s="49" t="s">
        <v>15</v>
      </c>
      <c r="H3" s="105" t="s">
        <v>37</v>
      </c>
      <c r="I3" s="45"/>
    </row>
    <row r="4" spans="1:9" x14ac:dyDescent="0.2">
      <c r="A4" s="142" t="s">
        <v>16</v>
      </c>
      <c r="B4" s="44" t="s">
        <v>57</v>
      </c>
      <c r="C4" s="44"/>
      <c r="D4" s="44"/>
      <c r="G4" s="49" t="s">
        <v>18</v>
      </c>
      <c r="H4" s="44" t="s">
        <v>31</v>
      </c>
      <c r="I4" s="44"/>
    </row>
    <row r="5" spans="1:9" x14ac:dyDescent="0.2">
      <c r="A5" s="142" t="s">
        <v>17</v>
      </c>
      <c r="B5" s="263" t="s">
        <v>319</v>
      </c>
      <c r="C5" s="264"/>
      <c r="D5" s="264"/>
      <c r="E5" s="273"/>
      <c r="G5" s="49" t="s">
        <v>19</v>
      </c>
      <c r="H5" s="264" t="s">
        <v>320</v>
      </c>
      <c r="I5" s="264"/>
    </row>
    <row r="8" spans="1:9" x14ac:dyDescent="0.2">
      <c r="A8" s="79" t="s">
        <v>59</v>
      </c>
    </row>
    <row r="9" spans="1:9" x14ac:dyDescent="0.2">
      <c r="A9" s="79"/>
    </row>
    <row r="10" spans="1:9" x14ac:dyDescent="0.2">
      <c r="A10" s="106" t="s">
        <v>41</v>
      </c>
    </row>
    <row r="11" spans="1:9" x14ac:dyDescent="0.2">
      <c r="A11" s="106"/>
    </row>
    <row r="12" spans="1:9" x14ac:dyDescent="0.2">
      <c r="A12" s="142" t="s">
        <v>60</v>
      </c>
    </row>
    <row r="14" spans="1:9" ht="26.25" customHeight="1" x14ac:dyDescent="0.2">
      <c r="A14" s="378" t="s">
        <v>321</v>
      </c>
      <c r="B14" s="378"/>
      <c r="C14" s="378"/>
      <c r="D14" s="378"/>
      <c r="E14" s="378"/>
      <c r="F14" s="378"/>
      <c r="G14" s="378"/>
      <c r="H14" s="378"/>
      <c r="I14" s="378"/>
    </row>
    <row r="15" spans="1:9" s="273" customFormat="1" ht="9.75" customHeight="1" x14ac:dyDescent="0.2">
      <c r="A15" s="277"/>
      <c r="B15" s="277"/>
      <c r="C15" s="277"/>
      <c r="D15" s="277"/>
      <c r="E15" s="277"/>
      <c r="F15" s="277"/>
      <c r="G15" s="277"/>
      <c r="H15" s="277"/>
      <c r="I15" s="277"/>
    </row>
    <row r="16" spans="1:9" s="273" customFormat="1" ht="16.5" customHeight="1" x14ac:dyDescent="0.2">
      <c r="A16" s="265" t="s">
        <v>332</v>
      </c>
      <c r="B16" s="267"/>
      <c r="C16" s="267"/>
      <c r="D16" s="214" t="s">
        <v>334</v>
      </c>
      <c r="E16" s="277"/>
      <c r="F16" s="277"/>
      <c r="G16" s="277"/>
      <c r="H16" s="277"/>
      <c r="I16" s="277"/>
    </row>
    <row r="17" spans="1:16" s="273" customFormat="1" ht="16.5" customHeight="1" x14ac:dyDescent="0.2">
      <c r="A17" s="266" t="s">
        <v>333</v>
      </c>
      <c r="B17" s="73"/>
      <c r="C17" s="73"/>
      <c r="D17" s="73"/>
      <c r="E17" s="277"/>
      <c r="F17" s="277"/>
      <c r="G17" s="277"/>
      <c r="H17" s="277"/>
      <c r="I17" s="277"/>
    </row>
    <row r="19" spans="1:16" x14ac:dyDescent="0.2">
      <c r="A19" s="385" t="s">
        <v>12</v>
      </c>
      <c r="B19" s="386"/>
      <c r="C19" s="386"/>
      <c r="D19" s="386"/>
      <c r="E19" s="386"/>
      <c r="F19" s="386"/>
      <c r="G19" s="386"/>
      <c r="H19" s="386"/>
      <c r="I19" s="387"/>
    </row>
    <row r="20" spans="1:16" s="1" customFormat="1" x14ac:dyDescent="0.2">
      <c r="A20" s="6"/>
      <c r="B20" s="7"/>
      <c r="C20" s="8" t="s">
        <v>26</v>
      </c>
      <c r="D20" s="8" t="s">
        <v>27</v>
      </c>
      <c r="E20" s="8" t="s">
        <v>28</v>
      </c>
      <c r="F20" s="8" t="s">
        <v>29</v>
      </c>
      <c r="G20" s="36" t="s">
        <v>100</v>
      </c>
      <c r="H20" s="36" t="s">
        <v>101</v>
      </c>
      <c r="I20" s="36" t="s">
        <v>102</v>
      </c>
    </row>
    <row r="21" spans="1:16" x14ac:dyDescent="0.2">
      <c r="A21" s="53"/>
      <c r="B21" s="54"/>
      <c r="C21" s="55" t="s">
        <v>10</v>
      </c>
      <c r="D21" s="10" t="s">
        <v>10</v>
      </c>
      <c r="E21" s="10" t="s">
        <v>10</v>
      </c>
      <c r="F21" s="10" t="s">
        <v>10</v>
      </c>
      <c r="G21" s="10" t="s">
        <v>10</v>
      </c>
      <c r="H21" s="10" t="s">
        <v>11</v>
      </c>
      <c r="I21" s="10" t="s">
        <v>11</v>
      </c>
    </row>
    <row r="22" spans="1:16" x14ac:dyDescent="0.2">
      <c r="A22" s="53" t="s">
        <v>0</v>
      </c>
      <c r="B22" s="54"/>
      <c r="C22" s="56">
        <v>182000</v>
      </c>
      <c r="D22" s="56">
        <v>47676</v>
      </c>
      <c r="E22" s="56">
        <v>94500</v>
      </c>
      <c r="F22" s="56">
        <v>47250</v>
      </c>
      <c r="G22" s="283">
        <v>47250</v>
      </c>
      <c r="H22" s="283">
        <v>0</v>
      </c>
      <c r="I22" s="283">
        <v>0</v>
      </c>
      <c r="L22" s="134"/>
      <c r="M22" s="134"/>
      <c r="N22" s="300"/>
      <c r="O22" s="300"/>
      <c r="P22" s="300"/>
    </row>
    <row r="23" spans="1:16" ht="15" customHeight="1" x14ac:dyDescent="0.2">
      <c r="A23" s="53" t="s">
        <v>1</v>
      </c>
      <c r="B23" s="54"/>
      <c r="C23" s="86">
        <v>1047</v>
      </c>
      <c r="D23" s="56">
        <f t="shared" ref="D23:I23" si="0">C33</f>
        <v>5.930000000000291</v>
      </c>
      <c r="E23" s="56">
        <f t="shared" si="0"/>
        <v>3.7399999999979627</v>
      </c>
      <c r="F23" s="56">
        <f t="shared" si="0"/>
        <v>1.56999999999789</v>
      </c>
      <c r="G23" s="283">
        <f t="shared" si="0"/>
        <v>3.9999999999977263</v>
      </c>
      <c r="H23" s="283">
        <f t="shared" si="0"/>
        <v>-0.35000000000229647</v>
      </c>
      <c r="I23" s="283">
        <f t="shared" si="0"/>
        <v>-0.35000000000229647</v>
      </c>
      <c r="L23" s="134"/>
      <c r="M23" s="134"/>
      <c r="N23" s="300"/>
      <c r="O23" s="322"/>
      <c r="P23" s="300"/>
    </row>
    <row r="24" spans="1:16" ht="15" customHeight="1" x14ac:dyDescent="0.2">
      <c r="A24" s="53" t="s">
        <v>2</v>
      </c>
      <c r="B24" s="54"/>
      <c r="C24" s="87">
        <v>42548.3</v>
      </c>
      <c r="D24" s="56">
        <v>59925.279999999999</v>
      </c>
      <c r="E24" s="56">
        <v>4842.88</v>
      </c>
      <c r="F24" s="56">
        <v>4050.75</v>
      </c>
      <c r="G24" s="283">
        <v>368.65</v>
      </c>
      <c r="H24" s="283">
        <v>0</v>
      </c>
      <c r="I24" s="283">
        <v>0</v>
      </c>
      <c r="L24" s="134"/>
      <c r="M24" s="134"/>
      <c r="N24" s="323"/>
      <c r="O24" s="302"/>
      <c r="P24" s="303"/>
    </row>
    <row r="25" spans="1:16" x14ac:dyDescent="0.2">
      <c r="A25" s="53" t="s">
        <v>3</v>
      </c>
      <c r="B25" s="54"/>
      <c r="C25" s="87">
        <v>43589.37</v>
      </c>
      <c r="D25" s="56">
        <v>59927.47</v>
      </c>
      <c r="E25" s="56">
        <v>4845.05</v>
      </c>
      <c r="F25" s="56">
        <v>4048.32</v>
      </c>
      <c r="G25" s="283">
        <v>373</v>
      </c>
      <c r="H25" s="283">
        <v>0</v>
      </c>
      <c r="I25" s="283">
        <v>0</v>
      </c>
      <c r="L25" s="134"/>
      <c r="M25" s="134"/>
      <c r="N25" s="323"/>
      <c r="O25" s="302"/>
      <c r="P25" s="303"/>
    </row>
    <row r="26" spans="1:16" x14ac:dyDescent="0.2">
      <c r="A26" s="53"/>
      <c r="B26" s="54"/>
      <c r="C26" s="56"/>
      <c r="D26" s="56"/>
      <c r="E26" s="56"/>
      <c r="F26" s="56"/>
      <c r="G26" s="283"/>
      <c r="H26" s="283"/>
      <c r="I26" s="283"/>
      <c r="L26" s="134"/>
      <c r="M26" s="134"/>
      <c r="N26" s="134"/>
      <c r="O26" s="324"/>
      <c r="P26" s="134"/>
    </row>
    <row r="27" spans="1:16" x14ac:dyDescent="0.2">
      <c r="A27" s="53" t="s">
        <v>4</v>
      </c>
      <c r="B27" s="45"/>
      <c r="C27" s="58"/>
      <c r="D27" s="58"/>
      <c r="E27" s="59"/>
      <c r="F27" s="59"/>
      <c r="G27" s="291"/>
      <c r="H27" s="291"/>
      <c r="I27" s="291"/>
      <c r="O27" s="57"/>
    </row>
    <row r="28" spans="1:16" x14ac:dyDescent="0.2">
      <c r="A28" s="337" t="s">
        <v>25</v>
      </c>
      <c r="B28" s="45"/>
      <c r="C28" s="60"/>
      <c r="D28" s="60"/>
      <c r="E28" s="61"/>
      <c r="F28" s="61"/>
      <c r="G28" s="292"/>
      <c r="H28" s="292"/>
      <c r="I28" s="292"/>
    </row>
    <row r="29" spans="1:16" x14ac:dyDescent="0.2">
      <c r="A29" s="62"/>
      <c r="B29" s="63"/>
      <c r="C29" s="56"/>
      <c r="D29" s="56"/>
      <c r="E29" s="56"/>
      <c r="F29" s="56"/>
      <c r="G29" s="283"/>
      <c r="H29" s="283"/>
      <c r="I29" s="283"/>
    </row>
    <row r="30" spans="1:16" x14ac:dyDescent="0.2">
      <c r="A30" s="62"/>
      <c r="B30" s="63"/>
      <c r="C30" s="56"/>
      <c r="D30" s="56"/>
      <c r="E30" s="56"/>
      <c r="F30" s="56"/>
      <c r="G30" s="283"/>
      <c r="H30" s="283"/>
      <c r="I30" s="283"/>
    </row>
    <row r="31" spans="1:16" x14ac:dyDescent="0.2">
      <c r="A31" s="53" t="s">
        <v>5</v>
      </c>
      <c r="B31" s="54"/>
      <c r="C31" s="56">
        <v>0</v>
      </c>
      <c r="D31" s="56">
        <v>0</v>
      </c>
      <c r="E31" s="56">
        <v>0</v>
      </c>
      <c r="F31" s="56">
        <v>0</v>
      </c>
      <c r="G31" s="283">
        <v>0</v>
      </c>
      <c r="H31" s="283">
        <v>0</v>
      </c>
      <c r="I31" s="283">
        <v>0</v>
      </c>
    </row>
    <row r="32" spans="1:16" x14ac:dyDescent="0.2">
      <c r="A32" s="53"/>
      <c r="B32" s="54"/>
      <c r="C32" s="56"/>
      <c r="D32" s="56"/>
      <c r="E32" s="56"/>
      <c r="F32" s="56"/>
      <c r="G32" s="283"/>
      <c r="H32" s="283"/>
      <c r="I32" s="283"/>
    </row>
    <row r="33" spans="1:9" x14ac:dyDescent="0.2">
      <c r="A33" s="53" t="s">
        <v>7</v>
      </c>
      <c r="B33" s="54"/>
      <c r="C33" s="59">
        <v>5.930000000000291</v>
      </c>
      <c r="D33" s="59">
        <f t="shared" ref="D33:I33" si="1">+D23+D24-D25+D31</f>
        <v>3.7399999999979627</v>
      </c>
      <c r="E33" s="59">
        <f t="shared" si="1"/>
        <v>1.56999999999789</v>
      </c>
      <c r="F33" s="59">
        <f t="shared" si="1"/>
        <v>3.9999999999977263</v>
      </c>
      <c r="G33" s="291">
        <f t="shared" si="1"/>
        <v>-0.35000000000229647</v>
      </c>
      <c r="H33" s="291">
        <f t="shared" si="1"/>
        <v>-0.35000000000229647</v>
      </c>
      <c r="I33" s="291">
        <f t="shared" si="1"/>
        <v>-0.35000000000229647</v>
      </c>
    </row>
    <row r="34" spans="1:9" x14ac:dyDescent="0.2">
      <c r="A34" s="62"/>
      <c r="B34" s="63"/>
      <c r="C34" s="56"/>
      <c r="D34" s="56"/>
      <c r="E34" s="56"/>
      <c r="F34" s="56"/>
      <c r="G34" s="283"/>
      <c r="H34" s="283"/>
      <c r="I34" s="283"/>
    </row>
    <row r="35" spans="1:9" x14ac:dyDescent="0.2">
      <c r="A35" s="53" t="s">
        <v>21</v>
      </c>
      <c r="B35" s="54"/>
      <c r="C35" s="56">
        <v>0</v>
      </c>
      <c r="D35" s="56">
        <v>2326.06</v>
      </c>
      <c r="E35" s="56">
        <v>38</v>
      </c>
      <c r="F35" s="287">
        <v>294</v>
      </c>
      <c r="G35" s="287">
        <v>0</v>
      </c>
      <c r="H35" s="287">
        <v>0</v>
      </c>
      <c r="I35" s="287">
        <v>0</v>
      </c>
    </row>
    <row r="36" spans="1:9" x14ac:dyDescent="0.2">
      <c r="A36" s="62"/>
      <c r="B36" s="63"/>
      <c r="C36" s="56"/>
      <c r="D36" s="56"/>
      <c r="E36" s="56"/>
      <c r="F36" s="56"/>
      <c r="G36" s="283"/>
      <c r="H36" s="283"/>
      <c r="I36" s="283"/>
    </row>
    <row r="37" spans="1:9" x14ac:dyDescent="0.2">
      <c r="A37" s="53" t="s">
        <v>22</v>
      </c>
      <c r="B37" s="65"/>
      <c r="C37" s="38" t="s">
        <v>44</v>
      </c>
      <c r="D37" s="38" t="s">
        <v>44</v>
      </c>
      <c r="E37" s="38" t="s">
        <v>44</v>
      </c>
      <c r="F37" s="38" t="s">
        <v>44</v>
      </c>
      <c r="G37" s="38" t="s">
        <v>44</v>
      </c>
      <c r="H37" s="38" t="s">
        <v>44</v>
      </c>
      <c r="I37" s="38" t="s">
        <v>44</v>
      </c>
    </row>
    <row r="38" spans="1:9" x14ac:dyDescent="0.2">
      <c r="A38" s="400"/>
      <c r="B38" s="400"/>
      <c r="C38" s="400"/>
      <c r="D38" s="400"/>
      <c r="E38" s="400"/>
      <c r="F38" s="400"/>
      <c r="G38" s="400"/>
      <c r="H38" s="400"/>
      <c r="I38" s="400"/>
    </row>
    <row r="39" spans="1:9" x14ac:dyDescent="0.2">
      <c r="A39" s="67" t="s">
        <v>23</v>
      </c>
      <c r="B39" s="44"/>
      <c r="C39" s="68"/>
      <c r="D39" s="68"/>
      <c r="E39" s="68"/>
      <c r="F39" s="68"/>
      <c r="G39" s="68"/>
      <c r="H39" s="68"/>
      <c r="I39" s="68"/>
    </row>
    <row r="40" spans="1:9" x14ac:dyDescent="0.2">
      <c r="A40" s="69" t="s">
        <v>45</v>
      </c>
      <c r="B40" s="63"/>
      <c r="C40" s="64"/>
      <c r="D40" s="64"/>
      <c r="E40" s="64"/>
      <c r="F40" s="64"/>
      <c r="G40" s="64"/>
      <c r="H40" s="64"/>
      <c r="I40" s="64"/>
    </row>
    <row r="41" spans="1:9" x14ac:dyDescent="0.2">
      <c r="A41" s="53"/>
      <c r="B41" s="54"/>
      <c r="C41" s="56"/>
      <c r="D41" s="56"/>
      <c r="E41" s="56"/>
      <c r="F41" s="56"/>
      <c r="G41" s="56"/>
      <c r="H41" s="56"/>
      <c r="I41" s="56"/>
    </row>
    <row r="42" spans="1:9" x14ac:dyDescent="0.2">
      <c r="A42" s="53" t="s">
        <v>6</v>
      </c>
      <c r="B42" s="54"/>
      <c r="C42" s="56"/>
      <c r="D42" s="56"/>
      <c r="E42" s="56"/>
      <c r="F42" s="56"/>
      <c r="G42" s="56"/>
      <c r="H42" s="56"/>
      <c r="I42" s="56"/>
    </row>
    <row r="43" spans="1:9" x14ac:dyDescent="0.2">
      <c r="A43" s="53"/>
      <c r="B43" s="54"/>
      <c r="C43" s="56"/>
      <c r="D43" s="56"/>
      <c r="E43" s="56"/>
      <c r="F43" s="56"/>
      <c r="G43" s="56"/>
      <c r="H43" s="56"/>
      <c r="I43" s="56"/>
    </row>
    <row r="44" spans="1:9" x14ac:dyDescent="0.2">
      <c r="A44" s="69" t="s">
        <v>8</v>
      </c>
      <c r="B44" s="65"/>
      <c r="C44" s="56"/>
      <c r="D44" s="56"/>
      <c r="E44" s="56"/>
      <c r="F44" s="56"/>
      <c r="G44" s="56"/>
      <c r="H44" s="56"/>
      <c r="I44" s="56"/>
    </row>
    <row r="45" spans="1:9" x14ac:dyDescent="0.2">
      <c r="A45" s="70" t="s">
        <v>9</v>
      </c>
      <c r="B45" s="71"/>
      <c r="C45" s="56"/>
      <c r="D45" s="56"/>
      <c r="E45" s="56"/>
      <c r="F45" s="56"/>
      <c r="G45" s="56"/>
      <c r="H45" s="56"/>
      <c r="I45" s="56"/>
    </row>
    <row r="47" spans="1:9" x14ac:dyDescent="0.2">
      <c r="A47" s="72"/>
    </row>
    <row r="48" spans="1:9" x14ac:dyDescent="0.2">
      <c r="A48" s="394"/>
      <c r="B48" s="394"/>
      <c r="C48" s="394"/>
      <c r="D48" s="394"/>
      <c r="E48" s="394"/>
      <c r="F48" s="394"/>
      <c r="G48" s="394"/>
      <c r="H48" s="394"/>
      <c r="I48" s="394"/>
    </row>
  </sheetData>
  <mergeCells count="4">
    <mergeCell ref="A14:I14"/>
    <mergeCell ref="A19:I19"/>
    <mergeCell ref="A38:I38"/>
    <mergeCell ref="A48:I48"/>
  </mergeCells>
  <pageMargins left="0.7" right="0.7" top="0.75" bottom="0.75" header="0.3" footer="0.3"/>
  <pageSetup scale="82" orientation="landscape" r:id="rId1"/>
  <headerFooter>
    <oddHeader>&amp;CReport on Non-General Fund Information
for Submittal to the 2025 Legislature</oddHead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3CFF06-74E4-40F6-BAE2-46803CCEA3D9}">
  <sheetPr>
    <pageSetUpPr fitToPage="1"/>
  </sheetPr>
  <dimension ref="A1:M50"/>
  <sheetViews>
    <sheetView zoomScaleNormal="100" zoomScaleSheetLayoutView="100" workbookViewId="0">
      <selection activeCell="K5" sqref="K5"/>
    </sheetView>
  </sheetViews>
  <sheetFormatPr defaultColWidth="9.140625" defaultRowHeight="15" x14ac:dyDescent="0.25"/>
  <cols>
    <col min="1" max="2" width="14.7109375" style="216" customWidth="1"/>
    <col min="3" max="8" width="14" style="216" customWidth="1"/>
    <col min="9" max="9" width="13.140625" style="216" customWidth="1"/>
    <col min="10" max="16384" width="9.140625" style="216"/>
  </cols>
  <sheetData>
    <row r="1" spans="1:12" x14ac:dyDescent="0.25">
      <c r="A1" s="215"/>
      <c r="B1" s="215"/>
      <c r="C1" s="215"/>
      <c r="D1" s="215"/>
      <c r="E1" s="215"/>
      <c r="F1" s="215"/>
      <c r="G1" s="215"/>
      <c r="H1" s="215"/>
      <c r="I1" s="215"/>
    </row>
    <row r="2" spans="1:12" s="1" customFormat="1" ht="12.75" x14ac:dyDescent="0.2">
      <c r="A2" s="2" t="s">
        <v>13</v>
      </c>
      <c r="B2" s="44" t="s">
        <v>30</v>
      </c>
      <c r="C2" s="3"/>
      <c r="D2" s="3"/>
      <c r="E2" s="2"/>
      <c r="F2" s="2"/>
      <c r="G2" s="4" t="s">
        <v>14</v>
      </c>
      <c r="H2" s="76" t="s">
        <v>35</v>
      </c>
      <c r="I2" s="3"/>
      <c r="L2" s="217"/>
    </row>
    <row r="3" spans="1:12" s="1" customFormat="1" ht="12.75" x14ac:dyDescent="0.2">
      <c r="A3" s="2" t="s">
        <v>20</v>
      </c>
      <c r="B3" s="44" t="s">
        <v>64</v>
      </c>
      <c r="C3" s="3"/>
      <c r="D3" s="3"/>
      <c r="E3" s="2"/>
      <c r="F3" s="2"/>
      <c r="G3" s="4" t="s">
        <v>15</v>
      </c>
      <c r="H3" s="78" t="s">
        <v>37</v>
      </c>
      <c r="I3" s="5"/>
      <c r="L3" s="73"/>
    </row>
    <row r="4" spans="1:12" s="1" customFormat="1" ht="12.75" x14ac:dyDescent="0.2">
      <c r="A4" s="2" t="s">
        <v>16</v>
      </c>
      <c r="B4" s="34" t="s">
        <v>311</v>
      </c>
      <c r="C4" s="3"/>
      <c r="D4" s="3"/>
      <c r="E4" s="2"/>
      <c r="F4" s="2"/>
      <c r="G4" s="4" t="s">
        <v>18</v>
      </c>
      <c r="H4" s="74" t="s">
        <v>31</v>
      </c>
      <c r="I4" s="3"/>
      <c r="L4" s="73"/>
    </row>
    <row r="5" spans="1:12" s="1" customFormat="1" ht="12.75" x14ac:dyDescent="0.2">
      <c r="A5" s="2" t="s">
        <v>17</v>
      </c>
      <c r="B5" s="34" t="s">
        <v>312</v>
      </c>
      <c r="C5" s="5"/>
      <c r="D5" s="5"/>
      <c r="E5" s="2"/>
      <c r="F5" s="2"/>
      <c r="G5" s="4" t="s">
        <v>19</v>
      </c>
      <c r="H5" s="140" t="s">
        <v>313</v>
      </c>
      <c r="I5" s="5"/>
      <c r="L5" s="73"/>
    </row>
    <row r="6" spans="1:12" s="1" customFormat="1" ht="12.75" x14ac:dyDescent="0.2">
      <c r="A6" s="2"/>
      <c r="B6" s="5" t="s">
        <v>314</v>
      </c>
      <c r="C6" s="5"/>
      <c r="D6" s="5"/>
      <c r="E6" s="2"/>
      <c r="F6" s="2"/>
      <c r="G6" s="2"/>
      <c r="H6" s="2"/>
      <c r="I6" s="2"/>
    </row>
    <row r="7" spans="1:12" s="1" customFormat="1" ht="12.75" x14ac:dyDescent="0.2">
      <c r="A7" s="2"/>
      <c r="B7" s="2"/>
      <c r="C7" s="2"/>
      <c r="D7" s="2"/>
      <c r="E7" s="2"/>
      <c r="F7" s="2"/>
      <c r="G7" s="2"/>
      <c r="H7" s="2"/>
      <c r="I7" s="2"/>
    </row>
    <row r="8" spans="1:12" s="1" customFormat="1" ht="12.75" customHeight="1" x14ac:dyDescent="0.2">
      <c r="A8" s="356" t="s">
        <v>315</v>
      </c>
      <c r="B8" s="356"/>
      <c r="C8" s="356"/>
      <c r="D8" s="356"/>
      <c r="E8" s="356"/>
      <c r="F8" s="356"/>
      <c r="G8" s="356"/>
      <c r="H8" s="356"/>
      <c r="I8" s="356"/>
    </row>
    <row r="9" spans="1:12" s="1" customFormat="1" ht="54.75" customHeight="1" x14ac:dyDescent="0.2">
      <c r="A9" s="356"/>
      <c r="B9" s="356"/>
      <c r="C9" s="356"/>
      <c r="D9" s="356"/>
      <c r="E9" s="356"/>
      <c r="F9" s="356"/>
      <c r="G9" s="356"/>
      <c r="H9" s="356"/>
      <c r="I9" s="356"/>
    </row>
    <row r="10" spans="1:12" s="1" customFormat="1" ht="12.75" x14ac:dyDescent="0.2">
      <c r="A10" s="144"/>
      <c r="B10" s="144"/>
      <c r="C10" s="144"/>
      <c r="D10" s="144"/>
      <c r="E10" s="144"/>
      <c r="F10" s="144"/>
      <c r="G10" s="144"/>
      <c r="H10" s="144"/>
      <c r="I10" s="144"/>
    </row>
    <row r="11" spans="1:12" s="1" customFormat="1" ht="12.75" x14ac:dyDescent="0.2">
      <c r="A11" s="81" t="s">
        <v>41</v>
      </c>
      <c r="B11" s="2"/>
      <c r="C11" s="2"/>
      <c r="D11" s="2"/>
      <c r="E11" s="2"/>
      <c r="F11" s="2"/>
      <c r="G11" s="2"/>
      <c r="H11" s="2"/>
      <c r="I11" s="2"/>
    </row>
    <row r="12" spans="1:12" s="1" customFormat="1" ht="12.75" x14ac:dyDescent="0.2">
      <c r="B12" s="2"/>
      <c r="C12" s="2"/>
      <c r="D12" s="2"/>
      <c r="E12" s="2"/>
      <c r="F12" s="2"/>
      <c r="G12" s="2"/>
      <c r="H12" s="2"/>
      <c r="I12" s="2"/>
    </row>
    <row r="13" spans="1:12" s="1" customFormat="1" ht="12.75" customHeight="1" x14ac:dyDescent="0.2">
      <c r="A13" s="356" t="s">
        <v>316</v>
      </c>
      <c r="B13" s="356"/>
      <c r="C13" s="356"/>
      <c r="D13" s="356"/>
      <c r="E13" s="356"/>
      <c r="F13" s="356"/>
      <c r="G13" s="356"/>
      <c r="H13" s="356"/>
      <c r="I13" s="356"/>
    </row>
    <row r="14" spans="1:12" s="1" customFormat="1" ht="12.75" x14ac:dyDescent="0.2">
      <c r="A14" s="356"/>
      <c r="B14" s="356"/>
      <c r="C14" s="356"/>
      <c r="D14" s="356"/>
      <c r="E14" s="356"/>
      <c r="F14" s="356"/>
      <c r="G14" s="356"/>
      <c r="H14" s="356"/>
      <c r="I14" s="356"/>
    </row>
    <row r="15" spans="1:12" s="1" customFormat="1" ht="12.75" hidden="1" x14ac:dyDescent="0.2">
      <c r="A15" s="356"/>
      <c r="B15" s="356"/>
      <c r="C15" s="356"/>
      <c r="D15" s="356"/>
      <c r="E15" s="356"/>
      <c r="F15" s="356"/>
      <c r="G15" s="356"/>
      <c r="H15" s="356"/>
      <c r="I15" s="356"/>
    </row>
    <row r="16" spans="1:12" s="1" customFormat="1" ht="12.75" x14ac:dyDescent="0.2">
      <c r="A16" s="327" t="s">
        <v>357</v>
      </c>
      <c r="B16" s="144"/>
      <c r="C16" s="144"/>
      <c r="D16" s="144"/>
      <c r="E16" s="144"/>
      <c r="F16" s="144"/>
      <c r="G16" s="144"/>
      <c r="H16" s="144"/>
      <c r="I16" s="144"/>
    </row>
    <row r="17" spans="1:13" s="1" customFormat="1" ht="12.75" x14ac:dyDescent="0.2">
      <c r="A17" s="129"/>
      <c r="B17" s="2"/>
      <c r="C17" s="2"/>
      <c r="D17" s="2"/>
      <c r="E17" s="2"/>
      <c r="F17" s="2"/>
      <c r="G17" s="2"/>
      <c r="H17" s="2"/>
      <c r="I17" s="2"/>
    </row>
    <row r="18" spans="1:13" s="1" customFormat="1" ht="12.75" customHeight="1" x14ac:dyDescent="0.2">
      <c r="A18" s="265" t="s">
        <v>332</v>
      </c>
      <c r="B18" s="267"/>
      <c r="C18" s="267"/>
      <c r="D18" s="214" t="s">
        <v>334</v>
      </c>
      <c r="E18" s="129"/>
      <c r="F18" s="129"/>
      <c r="G18" s="129"/>
      <c r="H18" s="129"/>
      <c r="I18" s="129"/>
    </row>
    <row r="19" spans="1:13" s="1" customFormat="1" ht="12.75" x14ac:dyDescent="0.2">
      <c r="A19" s="266" t="s">
        <v>333</v>
      </c>
      <c r="B19" s="73"/>
      <c r="C19" s="73"/>
      <c r="D19" s="73"/>
      <c r="E19" s="129"/>
      <c r="F19" s="129"/>
      <c r="G19" s="129"/>
      <c r="H19" s="129"/>
      <c r="I19" s="129"/>
    </row>
    <row r="20" spans="1:13" s="1" customFormat="1" ht="12.75" hidden="1" customHeight="1" x14ac:dyDescent="0.2">
      <c r="A20" s="129"/>
      <c r="B20" s="129"/>
      <c r="C20" s="129"/>
      <c r="D20" s="129"/>
      <c r="E20" s="129"/>
      <c r="F20" s="129"/>
      <c r="G20" s="129"/>
      <c r="H20" s="129"/>
      <c r="I20" s="129"/>
    </row>
    <row r="21" spans="1:13" s="1" customFormat="1" ht="15" hidden="1" customHeight="1" x14ac:dyDescent="0.2">
      <c r="A21" s="129"/>
      <c r="B21" s="129"/>
      <c r="C21" s="129"/>
      <c r="D21" s="129"/>
      <c r="E21" s="129"/>
      <c r="F21" s="129"/>
      <c r="G21" s="129"/>
      <c r="H21" s="129"/>
      <c r="I21" s="129"/>
    </row>
    <row r="22" spans="1:13" s="1" customFormat="1" ht="15" customHeight="1" x14ac:dyDescent="0.2">
      <c r="A22" s="218"/>
      <c r="B22" s="218"/>
      <c r="C22" s="218"/>
      <c r="D22" s="218"/>
      <c r="E22" s="218"/>
      <c r="F22" s="218"/>
      <c r="G22" s="218"/>
      <c r="H22" s="218"/>
      <c r="I22" s="218"/>
    </row>
    <row r="23" spans="1:13" s="1" customFormat="1" ht="12.75" x14ac:dyDescent="0.2">
      <c r="A23" s="374" t="s">
        <v>12</v>
      </c>
      <c r="B23" s="375"/>
      <c r="C23" s="375"/>
      <c r="D23" s="375"/>
      <c r="E23" s="375"/>
      <c r="F23" s="375"/>
      <c r="G23" s="375"/>
      <c r="H23" s="375"/>
      <c r="I23" s="376"/>
    </row>
    <row r="24" spans="1:13" x14ac:dyDescent="0.25">
      <c r="A24" s="219"/>
      <c r="B24" s="220"/>
      <c r="C24" s="221" t="s">
        <v>26</v>
      </c>
      <c r="D24" s="222" t="s">
        <v>27</v>
      </c>
      <c r="E24" s="222" t="s">
        <v>28</v>
      </c>
      <c r="F24" s="222" t="s">
        <v>29</v>
      </c>
      <c r="G24" s="8" t="s">
        <v>100</v>
      </c>
      <c r="H24" s="8" t="s">
        <v>101</v>
      </c>
      <c r="I24" s="8" t="s">
        <v>102</v>
      </c>
    </row>
    <row r="25" spans="1:13" x14ac:dyDescent="0.25">
      <c r="A25" s="219"/>
      <c r="B25" s="220"/>
      <c r="C25" s="223" t="s">
        <v>10</v>
      </c>
      <c r="D25" s="10" t="s">
        <v>10</v>
      </c>
      <c r="E25" s="10" t="s">
        <v>10</v>
      </c>
      <c r="F25" s="10" t="s">
        <v>10</v>
      </c>
      <c r="G25" s="10" t="s">
        <v>10</v>
      </c>
      <c r="H25" s="10" t="s">
        <v>11</v>
      </c>
      <c r="I25" s="10" t="s">
        <v>11</v>
      </c>
      <c r="M25" s="1"/>
    </row>
    <row r="26" spans="1:13" s="1" customFormat="1" ht="12.75" x14ac:dyDescent="0.2">
      <c r="A26" s="6" t="s">
        <v>0</v>
      </c>
      <c r="B26" s="7"/>
      <c r="C26" s="12">
        <v>0</v>
      </c>
      <c r="D26" s="12">
        <v>0</v>
      </c>
      <c r="E26" s="12">
        <v>0</v>
      </c>
      <c r="F26" s="12">
        <v>0</v>
      </c>
      <c r="G26" s="12">
        <v>0</v>
      </c>
      <c r="H26" s="12">
        <v>0</v>
      </c>
      <c r="I26" s="12">
        <v>0</v>
      </c>
    </row>
    <row r="27" spans="1:13" s="1" customFormat="1" ht="12.75" x14ac:dyDescent="0.2">
      <c r="A27" s="6" t="s">
        <v>1</v>
      </c>
      <c r="B27" s="7"/>
      <c r="C27" s="12">
        <f t="shared" ref="C27:I27" si="0">B38</f>
        <v>0</v>
      </c>
      <c r="D27" s="12">
        <f t="shared" si="0"/>
        <v>0</v>
      </c>
      <c r="E27" s="12">
        <f t="shared" si="0"/>
        <v>0</v>
      </c>
      <c r="F27" s="12">
        <f t="shared" si="0"/>
        <v>0</v>
      </c>
      <c r="G27" s="12">
        <f t="shared" si="0"/>
        <v>0</v>
      </c>
      <c r="H27" s="12">
        <f t="shared" si="0"/>
        <v>0</v>
      </c>
      <c r="I27" s="12">
        <f t="shared" si="0"/>
        <v>0</v>
      </c>
    </row>
    <row r="28" spans="1:13" s="1" customFormat="1" ht="12.75" x14ac:dyDescent="0.2">
      <c r="A28" s="6" t="s">
        <v>2</v>
      </c>
      <c r="B28" s="7"/>
      <c r="C28" s="12">
        <v>0</v>
      </c>
      <c r="D28" s="12">
        <v>0</v>
      </c>
      <c r="E28" s="12">
        <v>0</v>
      </c>
      <c r="F28" s="12">
        <v>10000</v>
      </c>
      <c r="G28" s="293">
        <v>153612.57</v>
      </c>
      <c r="H28" s="12">
        <v>1400000</v>
      </c>
      <c r="I28" s="12">
        <v>0</v>
      </c>
    </row>
    <row r="29" spans="1:13" s="1" customFormat="1" ht="12.75" x14ac:dyDescent="0.2">
      <c r="A29" s="6" t="s">
        <v>3</v>
      </c>
      <c r="B29" s="7"/>
      <c r="C29" s="12">
        <v>0</v>
      </c>
      <c r="D29" s="12">
        <v>0</v>
      </c>
      <c r="E29" s="12">
        <v>0</v>
      </c>
      <c r="F29" s="12">
        <v>10000</v>
      </c>
      <c r="G29" s="293">
        <v>153612.57</v>
      </c>
      <c r="H29" s="12">
        <v>1400000</v>
      </c>
      <c r="I29" s="12">
        <v>0</v>
      </c>
    </row>
    <row r="30" spans="1:13" s="1" customFormat="1" ht="12.75" x14ac:dyDescent="0.2">
      <c r="A30" s="6"/>
      <c r="B30" s="7"/>
      <c r="C30" s="12"/>
      <c r="D30" s="12"/>
      <c r="E30" s="12"/>
      <c r="F30" s="12"/>
      <c r="G30" s="12"/>
      <c r="H30" s="12"/>
      <c r="I30" s="12"/>
    </row>
    <row r="31" spans="1:13" s="1" customFormat="1" ht="12.75" x14ac:dyDescent="0.2">
      <c r="A31" s="13" t="s">
        <v>4</v>
      </c>
      <c r="B31" s="140"/>
      <c r="C31" s="14"/>
      <c r="D31" s="14"/>
      <c r="E31" s="14"/>
      <c r="F31" s="15"/>
      <c r="G31" s="15"/>
      <c r="H31" s="15"/>
      <c r="I31" s="15"/>
    </row>
    <row r="32" spans="1:13" s="1" customFormat="1" ht="12.75" x14ac:dyDescent="0.2">
      <c r="A32" s="13" t="s">
        <v>25</v>
      </c>
      <c r="B32" s="16"/>
      <c r="C32" s="14"/>
      <c r="D32" s="14"/>
      <c r="E32" s="14"/>
      <c r="F32" s="15"/>
      <c r="G32" s="15"/>
      <c r="H32" s="15"/>
      <c r="I32" s="15"/>
    </row>
    <row r="33" spans="1:9" s="1" customFormat="1" ht="12.75" x14ac:dyDescent="0.2">
      <c r="A33" s="17"/>
      <c r="B33" s="18"/>
      <c r="C33" s="19"/>
      <c r="D33" s="19"/>
      <c r="E33" s="19"/>
      <c r="F33" s="19"/>
      <c r="G33" s="19"/>
      <c r="H33" s="19"/>
      <c r="I33" s="19"/>
    </row>
    <row r="34" spans="1:9" s="1" customFormat="1" ht="12.75" x14ac:dyDescent="0.2">
      <c r="A34" s="17"/>
      <c r="B34" s="18"/>
      <c r="C34" s="19"/>
      <c r="D34" s="19"/>
      <c r="E34" s="19"/>
      <c r="F34" s="19"/>
      <c r="G34" s="19"/>
      <c r="H34" s="19"/>
      <c r="I34" s="19"/>
    </row>
    <row r="35" spans="1:9" s="1" customFormat="1" ht="12.75" x14ac:dyDescent="0.2">
      <c r="A35" s="17"/>
      <c r="B35" s="18"/>
      <c r="C35" s="19"/>
      <c r="D35" s="19"/>
      <c r="E35" s="19"/>
      <c r="F35" s="19"/>
      <c r="G35" s="19"/>
      <c r="H35" s="19"/>
      <c r="I35" s="19"/>
    </row>
    <row r="36" spans="1:9" s="1" customFormat="1" ht="12.75" x14ac:dyDescent="0.2">
      <c r="A36" s="13" t="s">
        <v>5</v>
      </c>
      <c r="B36" s="16"/>
      <c r="C36" s="15">
        <f t="shared" ref="C36:F36" si="1">SUM(C33:C35)</f>
        <v>0</v>
      </c>
      <c r="D36" s="15">
        <f t="shared" si="1"/>
        <v>0</v>
      </c>
      <c r="E36" s="15">
        <f t="shared" si="1"/>
        <v>0</v>
      </c>
      <c r="F36" s="15">
        <f t="shared" si="1"/>
        <v>0</v>
      </c>
      <c r="G36" s="15">
        <f t="shared" ref="G36:I36" si="2">SUM(G33:G35)</f>
        <v>0</v>
      </c>
      <c r="H36" s="15">
        <f t="shared" si="2"/>
        <v>0</v>
      </c>
      <c r="I36" s="15">
        <f t="shared" si="2"/>
        <v>0</v>
      </c>
    </row>
    <row r="37" spans="1:9" s="1" customFormat="1" ht="12.75" x14ac:dyDescent="0.2">
      <c r="A37" s="6"/>
      <c r="B37" s="7"/>
      <c r="C37" s="12"/>
      <c r="D37" s="12"/>
      <c r="E37" s="12"/>
      <c r="F37" s="12"/>
      <c r="G37" s="12"/>
      <c r="H37" s="12"/>
      <c r="I37" s="12"/>
    </row>
    <row r="38" spans="1:9" s="1" customFormat="1" ht="12.75" x14ac:dyDescent="0.2">
      <c r="A38" s="6" t="s">
        <v>7</v>
      </c>
      <c r="B38" s="7"/>
      <c r="C38" s="11">
        <f t="shared" ref="C38:I38" si="3">+C27+C28-C29+C36</f>
        <v>0</v>
      </c>
      <c r="D38" s="11">
        <f t="shared" si="3"/>
        <v>0</v>
      </c>
      <c r="E38" s="11">
        <f t="shared" si="3"/>
        <v>0</v>
      </c>
      <c r="F38" s="11">
        <f t="shared" si="3"/>
        <v>0</v>
      </c>
      <c r="G38" s="11">
        <f t="shared" si="3"/>
        <v>0</v>
      </c>
      <c r="H38" s="11">
        <f t="shared" si="3"/>
        <v>0</v>
      </c>
      <c r="I38" s="11">
        <f t="shared" si="3"/>
        <v>0</v>
      </c>
    </row>
    <row r="39" spans="1:9" s="1" customFormat="1" ht="12.75" x14ac:dyDescent="0.2">
      <c r="A39" s="20"/>
      <c r="B39" s="21"/>
      <c r="C39" s="12"/>
      <c r="D39" s="12"/>
      <c r="E39" s="12"/>
      <c r="F39" s="12"/>
      <c r="G39" s="12"/>
      <c r="H39" s="12"/>
      <c r="I39" s="12"/>
    </row>
    <row r="40" spans="1:9" s="1" customFormat="1" ht="12.75" x14ac:dyDescent="0.2">
      <c r="A40" s="6" t="s">
        <v>21</v>
      </c>
      <c r="B40" s="7"/>
      <c r="C40" s="12">
        <v>0</v>
      </c>
      <c r="D40" s="12">
        <v>0</v>
      </c>
      <c r="E40" s="12">
        <v>0</v>
      </c>
      <c r="F40" s="12">
        <v>40000</v>
      </c>
      <c r="G40" s="12">
        <v>100000</v>
      </c>
      <c r="H40" s="12">
        <v>40000</v>
      </c>
      <c r="I40" s="12">
        <v>40000</v>
      </c>
    </row>
    <row r="41" spans="1:9" s="1" customFormat="1" ht="12.75" x14ac:dyDescent="0.2">
      <c r="A41" s="20"/>
      <c r="B41" s="21"/>
      <c r="C41" s="12"/>
      <c r="D41" s="12"/>
      <c r="E41" s="12"/>
      <c r="F41" s="12"/>
      <c r="G41" s="12"/>
      <c r="H41" s="12"/>
      <c r="I41" s="12"/>
    </row>
    <row r="42" spans="1:9" s="1" customFormat="1" ht="12.75" x14ac:dyDescent="0.2">
      <c r="A42" s="6" t="s">
        <v>22</v>
      </c>
      <c r="B42" s="23"/>
      <c r="C42" s="24">
        <f t="shared" ref="C42:D42" si="4">C38-C40</f>
        <v>0</v>
      </c>
      <c r="D42" s="24">
        <f t="shared" si="4"/>
        <v>0</v>
      </c>
      <c r="E42" s="24" t="s">
        <v>44</v>
      </c>
      <c r="F42" s="24" t="s">
        <v>44</v>
      </c>
      <c r="G42" s="24" t="s">
        <v>44</v>
      </c>
      <c r="H42" s="24" t="s">
        <v>44</v>
      </c>
      <c r="I42" s="24" t="s">
        <v>44</v>
      </c>
    </row>
    <row r="43" spans="1:9" s="1" customFormat="1" ht="12.75" x14ac:dyDescent="0.2">
      <c r="A43" s="25"/>
      <c r="B43" s="25"/>
      <c r="C43" s="26"/>
      <c r="D43" s="26"/>
      <c r="E43" s="26"/>
      <c r="F43" s="26"/>
      <c r="G43" s="26"/>
      <c r="H43" s="26"/>
      <c r="I43" s="26"/>
    </row>
    <row r="44" spans="1:9" s="1" customFormat="1" ht="12.75" x14ac:dyDescent="0.2">
      <c r="A44" s="27" t="s">
        <v>23</v>
      </c>
      <c r="B44" s="3"/>
      <c r="C44" s="28"/>
      <c r="D44" s="28"/>
      <c r="E44" s="29"/>
      <c r="F44" s="29"/>
      <c r="G44" s="29"/>
      <c r="H44" s="29"/>
      <c r="I44" s="29"/>
    </row>
    <row r="45" spans="1:9" s="1" customFormat="1" ht="12.75" x14ac:dyDescent="0.2">
      <c r="A45" s="30" t="s">
        <v>24</v>
      </c>
      <c r="B45" s="21"/>
      <c r="C45" s="31"/>
      <c r="D45" s="31"/>
      <c r="E45" s="22"/>
      <c r="F45" s="22"/>
      <c r="G45" s="22"/>
      <c r="H45" s="22"/>
      <c r="I45" s="22"/>
    </row>
    <row r="46" spans="1:9" s="1" customFormat="1" ht="12.75" x14ac:dyDescent="0.2">
      <c r="A46" s="6"/>
      <c r="B46" s="7"/>
      <c r="C46" s="12"/>
      <c r="D46" s="12"/>
      <c r="E46" s="12"/>
      <c r="F46" s="12"/>
      <c r="G46" s="12"/>
      <c r="H46" s="12"/>
      <c r="I46" s="12"/>
    </row>
    <row r="47" spans="1:9" s="1" customFormat="1" ht="12.75" x14ac:dyDescent="0.2">
      <c r="A47" s="6" t="s">
        <v>6</v>
      </c>
      <c r="B47" s="7"/>
      <c r="C47" s="19"/>
      <c r="D47" s="19"/>
      <c r="E47" s="12"/>
      <c r="F47" s="12"/>
      <c r="G47" s="12"/>
      <c r="H47" s="12"/>
      <c r="I47" s="12"/>
    </row>
    <row r="48" spans="1:9" s="1" customFormat="1" ht="12.75" x14ac:dyDescent="0.2">
      <c r="A48" s="6"/>
      <c r="B48" s="7"/>
      <c r="C48" s="19"/>
      <c r="D48" s="19"/>
      <c r="E48" s="12"/>
      <c r="F48" s="12"/>
      <c r="G48" s="12"/>
      <c r="H48" s="12"/>
      <c r="I48" s="12"/>
    </row>
    <row r="49" spans="1:9" s="1" customFormat="1" ht="12.75" x14ac:dyDescent="0.2">
      <c r="A49" s="30" t="s">
        <v>8</v>
      </c>
      <c r="B49" s="23"/>
      <c r="C49" s="19"/>
      <c r="D49" s="19"/>
      <c r="E49" s="12"/>
      <c r="F49" s="12"/>
      <c r="G49" s="12"/>
      <c r="H49" s="12"/>
      <c r="I49" s="12"/>
    </row>
    <row r="50" spans="1:9" s="1" customFormat="1" ht="12.75" x14ac:dyDescent="0.2">
      <c r="A50" s="32" t="s">
        <v>9</v>
      </c>
      <c r="B50" s="33"/>
      <c r="C50" s="19"/>
      <c r="D50" s="19"/>
      <c r="E50" s="12"/>
      <c r="F50" s="12"/>
      <c r="G50" s="12"/>
      <c r="H50" s="12"/>
      <c r="I50" s="12"/>
    </row>
  </sheetData>
  <mergeCells count="3">
    <mergeCell ref="A8:I9"/>
    <mergeCell ref="A13:I15"/>
    <mergeCell ref="A23:I23"/>
  </mergeCells>
  <pageMargins left="0.7" right="0.7" top="0.75" bottom="0.75" header="0.3" footer="0.3"/>
  <pageSetup scale="80" orientation="landscape" r:id="rId1"/>
  <headerFooter>
    <oddHeader>&amp;CReport on Non-General Fund Information
for Submittal to the 2025 Legislature</oddHead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0DE22B-4887-44F7-858C-50033B1ED821}">
  <sheetPr>
    <pageSetUpPr fitToPage="1"/>
  </sheetPr>
  <dimension ref="A1:Q50"/>
  <sheetViews>
    <sheetView zoomScaleNormal="100" zoomScaleSheetLayoutView="100" workbookViewId="0">
      <selection activeCell="J3" sqref="J3"/>
    </sheetView>
  </sheetViews>
  <sheetFormatPr defaultColWidth="9.140625" defaultRowHeight="12.75" x14ac:dyDescent="0.2"/>
  <cols>
    <col min="1" max="2" width="16.5703125" style="142" customWidth="1"/>
    <col min="3" max="8" width="12.42578125" style="142" customWidth="1"/>
    <col min="9" max="9" width="11.7109375" style="142" customWidth="1"/>
    <col min="10" max="12" width="9.140625" style="142"/>
    <col min="13" max="13" width="10.85546875" style="142" bestFit="1" customWidth="1"/>
    <col min="14" max="16" width="9.140625" style="142"/>
    <col min="17" max="17" width="11.28515625" style="142" bestFit="1" customWidth="1"/>
    <col min="18" max="16384" width="9.140625" style="142"/>
  </cols>
  <sheetData>
    <row r="1" spans="1:9" x14ac:dyDescent="0.2">
      <c r="A1" s="73"/>
      <c r="B1" s="73"/>
      <c r="C1" s="73"/>
      <c r="D1" s="73"/>
      <c r="E1" s="73"/>
      <c r="F1" s="73"/>
      <c r="G1" s="73"/>
      <c r="H1" s="73"/>
      <c r="I1" s="73"/>
    </row>
    <row r="2" spans="1:9" x14ac:dyDescent="0.2">
      <c r="A2" s="73" t="s">
        <v>13</v>
      </c>
      <c r="B2" s="74" t="s">
        <v>30</v>
      </c>
      <c r="C2" s="74"/>
      <c r="D2" s="74"/>
      <c r="E2" s="73"/>
      <c r="F2" s="73"/>
      <c r="G2" s="75" t="s">
        <v>14</v>
      </c>
      <c r="H2" s="76" t="s">
        <v>35</v>
      </c>
      <c r="I2" s="74"/>
    </row>
    <row r="3" spans="1:9" x14ac:dyDescent="0.2">
      <c r="A3" s="73" t="s">
        <v>20</v>
      </c>
      <c r="B3" s="74" t="s">
        <v>81</v>
      </c>
      <c r="C3" s="74"/>
      <c r="D3" s="74"/>
      <c r="E3" s="73"/>
      <c r="F3" s="73"/>
      <c r="G3" s="75" t="s">
        <v>15</v>
      </c>
      <c r="H3" s="77" t="s">
        <v>37</v>
      </c>
      <c r="I3" s="78"/>
    </row>
    <row r="4" spans="1:9" x14ac:dyDescent="0.2">
      <c r="A4" s="73" t="s">
        <v>16</v>
      </c>
      <c r="B4" s="74" t="s">
        <v>307</v>
      </c>
      <c r="C4" s="74"/>
      <c r="D4" s="74"/>
      <c r="E4" s="73"/>
      <c r="F4" s="73"/>
      <c r="G4" s="75" t="s">
        <v>18</v>
      </c>
      <c r="H4" s="74" t="s">
        <v>31</v>
      </c>
      <c r="I4" s="74"/>
    </row>
    <row r="5" spans="1:9" x14ac:dyDescent="0.2">
      <c r="A5" s="73" t="s">
        <v>17</v>
      </c>
      <c r="B5" s="263" t="s">
        <v>309</v>
      </c>
      <c r="C5" s="264"/>
      <c r="D5" s="264"/>
      <c r="E5" s="273"/>
      <c r="F5" s="273"/>
      <c r="G5" s="299" t="s">
        <v>19</v>
      </c>
      <c r="H5" s="264" t="s">
        <v>310</v>
      </c>
      <c r="I5" s="264"/>
    </row>
    <row r="6" spans="1:9" x14ac:dyDescent="0.2">
      <c r="A6" s="73"/>
      <c r="B6" s="73"/>
      <c r="C6" s="73"/>
      <c r="D6" s="73"/>
      <c r="E6" s="73"/>
      <c r="F6" s="73"/>
      <c r="G6" s="73"/>
      <c r="H6" s="73"/>
      <c r="I6" s="73"/>
    </row>
    <row r="7" spans="1:9" ht="5.45" customHeight="1" x14ac:dyDescent="0.2">
      <c r="A7" s="73"/>
      <c r="B7" s="73"/>
      <c r="C7" s="73"/>
      <c r="D7" s="73"/>
      <c r="E7" s="73"/>
      <c r="F7" s="73"/>
      <c r="G7" s="73"/>
      <c r="H7" s="73"/>
      <c r="I7" s="73"/>
    </row>
    <row r="8" spans="1:9" s="79" customFormat="1" ht="26.25" customHeight="1" x14ac:dyDescent="0.2">
      <c r="A8" s="380" t="s">
        <v>390</v>
      </c>
      <c r="B8" s="380"/>
      <c r="C8" s="380"/>
      <c r="D8" s="380"/>
      <c r="E8" s="380"/>
      <c r="F8" s="380"/>
      <c r="G8" s="380"/>
      <c r="H8" s="380"/>
      <c r="I8" s="380"/>
    </row>
    <row r="9" spans="1:9" s="79" customFormat="1" ht="9.75" customHeight="1" x14ac:dyDescent="0.2">
      <c r="A9" s="148"/>
      <c r="B9" s="148"/>
      <c r="C9" s="148"/>
      <c r="D9" s="148"/>
      <c r="E9" s="148"/>
      <c r="F9" s="148"/>
      <c r="G9" s="148"/>
      <c r="H9" s="148"/>
      <c r="I9" s="148"/>
    </row>
    <row r="10" spans="1:9" s="79" customFormat="1" x14ac:dyDescent="0.2">
      <c r="A10" s="81" t="s">
        <v>41</v>
      </c>
      <c r="B10" s="80"/>
      <c r="C10" s="80"/>
      <c r="D10" s="80"/>
      <c r="E10" s="80"/>
      <c r="F10" s="80"/>
      <c r="G10" s="80"/>
      <c r="H10" s="80"/>
      <c r="I10" s="80"/>
    </row>
    <row r="11" spans="1:9" s="79" customFormat="1" ht="7.5" customHeight="1" x14ac:dyDescent="0.2">
      <c r="A11" s="81"/>
      <c r="B11" s="80"/>
      <c r="C11" s="80"/>
      <c r="D11" s="80"/>
      <c r="E11" s="80"/>
      <c r="F11" s="80"/>
      <c r="G11" s="80"/>
      <c r="H11" s="80"/>
      <c r="I11" s="80"/>
    </row>
    <row r="12" spans="1:9" s="79" customFormat="1" ht="12.75" customHeight="1" x14ac:dyDescent="0.2">
      <c r="A12" s="380" t="s">
        <v>308</v>
      </c>
      <c r="B12" s="380"/>
      <c r="C12" s="380"/>
      <c r="D12" s="380"/>
      <c r="E12" s="380"/>
      <c r="F12" s="380"/>
      <c r="G12" s="380"/>
      <c r="H12" s="380"/>
      <c r="I12" s="380"/>
    </row>
    <row r="13" spans="1:9" s="79" customFormat="1" x14ac:dyDescent="0.2">
      <c r="A13" s="380"/>
      <c r="B13" s="380"/>
      <c r="C13" s="380"/>
      <c r="D13" s="380"/>
      <c r="E13" s="380"/>
      <c r="F13" s="380"/>
      <c r="G13" s="380"/>
      <c r="H13" s="380"/>
      <c r="I13" s="380"/>
    </row>
    <row r="14" spans="1:9" s="79" customFormat="1" ht="9.75" customHeight="1" x14ac:dyDescent="0.2">
      <c r="A14" s="380"/>
      <c r="B14" s="380"/>
      <c r="C14" s="380"/>
      <c r="D14" s="380"/>
      <c r="E14" s="380"/>
      <c r="F14" s="380"/>
      <c r="G14" s="380"/>
      <c r="H14" s="380"/>
      <c r="I14" s="380"/>
    </row>
    <row r="15" spans="1:9" s="79" customFormat="1" ht="60.75" customHeight="1" x14ac:dyDescent="0.2">
      <c r="A15" s="410" t="s">
        <v>375</v>
      </c>
      <c r="B15" s="410"/>
      <c r="C15" s="410"/>
      <c r="D15" s="410"/>
      <c r="E15" s="410"/>
      <c r="F15" s="410"/>
      <c r="G15" s="410"/>
      <c r="H15" s="410"/>
      <c r="I15" s="410"/>
    </row>
    <row r="16" spans="1:9" s="79" customFormat="1" ht="4.5" customHeight="1" x14ac:dyDescent="0.2">
      <c r="A16" s="276"/>
      <c r="B16" s="276"/>
      <c r="C16" s="276"/>
      <c r="D16" s="276"/>
      <c r="E16" s="276"/>
      <c r="F16" s="276"/>
      <c r="G16" s="276"/>
      <c r="H16" s="276"/>
      <c r="I16" s="276"/>
    </row>
    <row r="17" spans="1:17" s="79" customFormat="1" x14ac:dyDescent="0.2">
      <c r="A17" s="265" t="s">
        <v>332</v>
      </c>
      <c r="B17" s="267"/>
      <c r="C17" s="267"/>
      <c r="D17" s="214" t="s">
        <v>334</v>
      </c>
      <c r="E17" s="276"/>
      <c r="F17" s="276"/>
      <c r="G17" s="276"/>
      <c r="H17" s="276"/>
      <c r="I17" s="276"/>
    </row>
    <row r="18" spans="1:17" s="79" customFormat="1" x14ac:dyDescent="0.2">
      <c r="A18" s="266" t="s">
        <v>333</v>
      </c>
      <c r="B18" s="73"/>
      <c r="C18" s="73"/>
      <c r="D18" s="73"/>
      <c r="E18" s="276"/>
      <c r="F18" s="276"/>
      <c r="G18" s="276"/>
      <c r="H18" s="276"/>
      <c r="I18" s="276"/>
    </row>
    <row r="19" spans="1:17" x14ac:dyDescent="0.2">
      <c r="A19" s="278"/>
      <c r="B19" s="278"/>
      <c r="C19" s="278"/>
      <c r="D19" s="278"/>
      <c r="E19" s="278"/>
      <c r="F19" s="278"/>
      <c r="G19" s="278"/>
      <c r="H19" s="278"/>
      <c r="I19" s="278"/>
      <c r="K19" s="1"/>
    </row>
    <row r="20" spans="1:17" x14ac:dyDescent="0.2">
      <c r="A20" s="382" t="s">
        <v>12</v>
      </c>
      <c r="B20" s="383"/>
      <c r="C20" s="383"/>
      <c r="D20" s="383"/>
      <c r="E20" s="383"/>
      <c r="F20" s="383"/>
      <c r="G20" s="383"/>
      <c r="H20" s="383"/>
      <c r="I20" s="384"/>
      <c r="M20" s="57"/>
    </row>
    <row r="21" spans="1:17" s="1" customFormat="1" x14ac:dyDescent="0.2">
      <c r="A21" s="6"/>
      <c r="B21" s="7"/>
      <c r="C21" s="8" t="s">
        <v>26</v>
      </c>
      <c r="D21" s="8" t="s">
        <v>27</v>
      </c>
      <c r="E21" s="8" t="s">
        <v>28</v>
      </c>
      <c r="F21" s="8" t="s">
        <v>29</v>
      </c>
      <c r="G21" s="8" t="s">
        <v>100</v>
      </c>
      <c r="H21" s="8" t="s">
        <v>101</v>
      </c>
      <c r="I21" s="8" t="s">
        <v>102</v>
      </c>
    </row>
    <row r="22" spans="1:17" x14ac:dyDescent="0.2">
      <c r="A22" s="82"/>
      <c r="B22" s="83"/>
      <c r="C22" s="55" t="s">
        <v>10</v>
      </c>
      <c r="D22" s="10" t="s">
        <v>10</v>
      </c>
      <c r="E22" s="10" t="s">
        <v>10</v>
      </c>
      <c r="F22" s="10" t="s">
        <v>10</v>
      </c>
      <c r="G22" s="10" t="s">
        <v>10</v>
      </c>
      <c r="H22" s="10" t="s">
        <v>11</v>
      </c>
      <c r="I22" s="10" t="s">
        <v>11</v>
      </c>
      <c r="M22" s="57"/>
    </row>
    <row r="23" spans="1:17" x14ac:dyDescent="0.2">
      <c r="A23" s="82" t="s">
        <v>0</v>
      </c>
      <c r="B23" s="83"/>
      <c r="C23" s="85">
        <v>765108</v>
      </c>
      <c r="D23" s="85">
        <v>170088</v>
      </c>
      <c r="E23" s="85">
        <v>250000</v>
      </c>
      <c r="F23" s="283">
        <v>0</v>
      </c>
      <c r="G23" s="283">
        <v>126914</v>
      </c>
      <c r="H23" s="283">
        <v>126914</v>
      </c>
      <c r="I23" s="283">
        <v>126914</v>
      </c>
      <c r="O23" s="300"/>
      <c r="P23" s="300"/>
      <c r="Q23" s="300"/>
    </row>
    <row r="24" spans="1:17" x14ac:dyDescent="0.2">
      <c r="A24" s="82" t="s">
        <v>1</v>
      </c>
      <c r="B24" s="83"/>
      <c r="C24" s="85">
        <v>91.600000000005821</v>
      </c>
      <c r="D24" s="85">
        <f t="shared" ref="D24:I24" si="0">C35</f>
        <v>4.3099999999976717</v>
      </c>
      <c r="E24" s="85">
        <f t="shared" si="0"/>
        <v>30.809999999997672</v>
      </c>
      <c r="F24" s="283">
        <f t="shared" si="0"/>
        <v>39.940000000002328</v>
      </c>
      <c r="G24" s="283">
        <f t="shared" si="0"/>
        <v>0.51999999998952262</v>
      </c>
      <c r="H24" s="283">
        <f t="shared" si="0"/>
        <v>79.999999999989086</v>
      </c>
      <c r="I24" s="283">
        <f t="shared" si="0"/>
        <v>80</v>
      </c>
      <c r="O24" s="300"/>
      <c r="P24" s="300"/>
      <c r="Q24" s="300"/>
    </row>
    <row r="25" spans="1:17" x14ac:dyDescent="0.2">
      <c r="A25" s="82" t="s">
        <v>2</v>
      </c>
      <c r="B25" s="83"/>
      <c r="C25" s="87">
        <v>165860</v>
      </c>
      <c r="D25" s="85">
        <v>60402</v>
      </c>
      <c r="E25" s="85">
        <v>96519.55</v>
      </c>
      <c r="F25" s="283">
        <v>214240.47</v>
      </c>
      <c r="G25" s="293">
        <v>17388.55</v>
      </c>
      <c r="H25" s="56">
        <v>197600</v>
      </c>
      <c r="I25" s="56">
        <v>197600</v>
      </c>
      <c r="O25" s="301"/>
      <c r="P25" s="302"/>
      <c r="Q25" s="303"/>
    </row>
    <row r="26" spans="1:17" x14ac:dyDescent="0.2">
      <c r="A26" s="82" t="s">
        <v>3</v>
      </c>
      <c r="B26" s="83"/>
      <c r="C26" s="87">
        <v>165947.29</v>
      </c>
      <c r="D26" s="85">
        <v>60375.5</v>
      </c>
      <c r="E26" s="85">
        <v>96510.42</v>
      </c>
      <c r="F26" s="283">
        <v>214279.89</v>
      </c>
      <c r="G26" s="293">
        <v>17309.07</v>
      </c>
      <c r="H26" s="56">
        <v>197600</v>
      </c>
      <c r="I26" s="56">
        <v>197600</v>
      </c>
      <c r="M26" s="304"/>
      <c r="O26" s="301"/>
      <c r="P26" s="302"/>
      <c r="Q26" s="303"/>
    </row>
    <row r="27" spans="1:17" x14ac:dyDescent="0.2">
      <c r="A27" s="82"/>
      <c r="B27" s="83"/>
      <c r="C27" s="85"/>
      <c r="D27" s="85"/>
      <c r="E27" s="85"/>
      <c r="F27" s="283"/>
      <c r="G27" s="283"/>
      <c r="H27" s="283"/>
      <c r="I27" s="283"/>
      <c r="O27" s="134"/>
      <c r="P27" s="134"/>
      <c r="Q27" s="134"/>
    </row>
    <row r="28" spans="1:17" x14ac:dyDescent="0.2">
      <c r="A28" s="82" t="s">
        <v>4</v>
      </c>
      <c r="B28" s="78"/>
      <c r="C28" s="88"/>
      <c r="D28" s="88"/>
      <c r="E28" s="89"/>
      <c r="F28" s="89"/>
      <c r="G28" s="89"/>
      <c r="H28" s="89"/>
      <c r="I28" s="89"/>
    </row>
    <row r="29" spans="1:17" x14ac:dyDescent="0.2">
      <c r="A29" s="337" t="s">
        <v>25</v>
      </c>
      <c r="B29" s="78"/>
      <c r="C29" s="90"/>
      <c r="D29" s="90"/>
      <c r="E29" s="91"/>
      <c r="F29" s="91"/>
      <c r="G29" s="91"/>
      <c r="H29" s="91"/>
      <c r="I29" s="91"/>
    </row>
    <row r="30" spans="1:17" x14ac:dyDescent="0.2">
      <c r="A30" s="92"/>
      <c r="B30" s="93"/>
      <c r="C30" s="85"/>
      <c r="D30" s="85"/>
      <c r="E30" s="85"/>
      <c r="F30" s="85"/>
      <c r="G30" s="85"/>
      <c r="H30" s="85"/>
      <c r="I30" s="85"/>
    </row>
    <row r="31" spans="1:17" x14ac:dyDescent="0.2">
      <c r="A31" s="92"/>
      <c r="B31" s="93"/>
      <c r="C31" s="85"/>
      <c r="D31" s="85"/>
      <c r="E31" s="85"/>
      <c r="F31" s="85"/>
      <c r="G31" s="85"/>
      <c r="H31" s="85"/>
      <c r="I31" s="85"/>
    </row>
    <row r="32" spans="1:17" x14ac:dyDescent="0.2">
      <c r="A32" s="92"/>
      <c r="B32" s="93"/>
      <c r="C32" s="85"/>
      <c r="D32" s="85"/>
      <c r="E32" s="85"/>
      <c r="F32" s="85"/>
      <c r="G32" s="85"/>
      <c r="H32" s="85"/>
      <c r="I32" s="85"/>
    </row>
    <row r="33" spans="1:9" x14ac:dyDescent="0.2">
      <c r="A33" s="82" t="s">
        <v>5</v>
      </c>
      <c r="B33" s="83"/>
      <c r="C33" s="85"/>
      <c r="D33" s="85"/>
      <c r="E33" s="85"/>
      <c r="F33" s="85"/>
      <c r="G33" s="85"/>
      <c r="H33" s="85"/>
      <c r="I33" s="85"/>
    </row>
    <row r="34" spans="1:9" x14ac:dyDescent="0.2">
      <c r="A34" s="82"/>
      <c r="B34" s="83"/>
      <c r="C34" s="85"/>
      <c r="D34" s="85"/>
      <c r="E34" s="85"/>
      <c r="F34" s="85"/>
      <c r="G34" s="85"/>
      <c r="H34" s="85"/>
      <c r="I34" s="85"/>
    </row>
    <row r="35" spans="1:9" x14ac:dyDescent="0.2">
      <c r="A35" s="82" t="s">
        <v>7</v>
      </c>
      <c r="B35" s="83"/>
      <c r="C35" s="89">
        <v>4.3099999999976717</v>
      </c>
      <c r="D35" s="89">
        <f t="shared" ref="D35:I35" si="1">+D24+D25-D26+D33</f>
        <v>30.809999999997672</v>
      </c>
      <c r="E35" s="89">
        <f t="shared" si="1"/>
        <v>39.940000000002328</v>
      </c>
      <c r="F35" s="89">
        <f t="shared" si="1"/>
        <v>0.51999999998952262</v>
      </c>
      <c r="G35" s="89">
        <f t="shared" si="1"/>
        <v>79.999999999989086</v>
      </c>
      <c r="H35" s="89">
        <f t="shared" si="1"/>
        <v>80</v>
      </c>
      <c r="I35" s="89">
        <f t="shared" si="1"/>
        <v>80</v>
      </c>
    </row>
    <row r="36" spans="1:9" x14ac:dyDescent="0.2">
      <c r="A36" s="92"/>
      <c r="B36" s="93"/>
      <c r="C36" s="86"/>
      <c r="D36" s="85"/>
      <c r="E36" s="85"/>
      <c r="F36" s="85"/>
      <c r="G36" s="85"/>
      <c r="H36" s="85"/>
      <c r="I36" s="85"/>
    </row>
    <row r="37" spans="1:9" x14ac:dyDescent="0.2">
      <c r="A37" s="82" t="s">
        <v>21</v>
      </c>
      <c r="B37" s="83"/>
      <c r="C37" s="86">
        <v>0</v>
      </c>
      <c r="D37" s="85">
        <v>47243</v>
      </c>
      <c r="E37" s="85">
        <v>14555.27</v>
      </c>
      <c r="F37" s="85">
        <v>38</v>
      </c>
      <c r="G37" s="85">
        <v>81301.539999999994</v>
      </c>
      <c r="H37" s="85">
        <v>50000</v>
      </c>
      <c r="I37" s="85">
        <v>50000</v>
      </c>
    </row>
    <row r="38" spans="1:9" x14ac:dyDescent="0.2">
      <c r="A38" s="92"/>
      <c r="B38" s="93"/>
      <c r="C38" s="86"/>
      <c r="D38" s="85"/>
      <c r="E38" s="85"/>
      <c r="F38" s="85"/>
      <c r="G38" s="85"/>
      <c r="H38" s="85"/>
      <c r="I38" s="85"/>
    </row>
    <row r="39" spans="1:9" x14ac:dyDescent="0.2">
      <c r="A39" s="82" t="s">
        <v>22</v>
      </c>
      <c r="B39" s="96"/>
      <c r="C39" s="212">
        <f t="shared" ref="C39" si="2">C35-C37</f>
        <v>4.3099999999976717</v>
      </c>
      <c r="D39" s="212" t="s">
        <v>44</v>
      </c>
      <c r="E39" s="212" t="s">
        <v>44</v>
      </c>
      <c r="F39" s="212" t="s">
        <v>44</v>
      </c>
      <c r="G39" s="212" t="s">
        <v>44</v>
      </c>
      <c r="H39" s="212" t="s">
        <v>44</v>
      </c>
      <c r="I39" s="212" t="s">
        <v>44</v>
      </c>
    </row>
    <row r="40" spans="1:9" x14ac:dyDescent="0.2">
      <c r="A40" s="119"/>
      <c r="B40" s="119"/>
      <c r="C40" s="120"/>
      <c r="D40" s="120"/>
      <c r="E40" s="120"/>
      <c r="F40" s="120"/>
      <c r="G40" s="120"/>
      <c r="H40" s="120"/>
      <c r="I40" s="120"/>
    </row>
    <row r="41" spans="1:9" x14ac:dyDescent="0.2">
      <c r="A41" s="98" t="s">
        <v>23</v>
      </c>
      <c r="B41" s="74"/>
      <c r="C41" s="68"/>
      <c r="D41" s="68"/>
      <c r="E41" s="99"/>
      <c r="F41" s="99"/>
      <c r="G41" s="99"/>
      <c r="H41" s="99"/>
      <c r="I41" s="99"/>
    </row>
    <row r="42" spans="1:9" x14ac:dyDescent="0.2">
      <c r="A42" s="100" t="s">
        <v>45</v>
      </c>
      <c r="B42" s="93"/>
      <c r="C42" s="64"/>
      <c r="D42" s="64"/>
      <c r="E42" s="95"/>
      <c r="F42" s="95"/>
      <c r="G42" s="95"/>
      <c r="H42" s="95"/>
      <c r="I42" s="95"/>
    </row>
    <row r="43" spans="1:9" x14ac:dyDescent="0.2">
      <c r="A43" s="82"/>
      <c r="B43" s="83"/>
      <c r="C43" s="85"/>
      <c r="D43" s="85"/>
      <c r="E43" s="85"/>
      <c r="F43" s="85"/>
      <c r="G43" s="85"/>
      <c r="H43" s="85"/>
      <c r="I43" s="85"/>
    </row>
    <row r="44" spans="1:9" x14ac:dyDescent="0.2">
      <c r="A44" s="82" t="s">
        <v>6</v>
      </c>
      <c r="B44" s="83"/>
      <c r="C44" s="56"/>
      <c r="D44" s="56"/>
      <c r="E44" s="85"/>
      <c r="F44" s="85"/>
      <c r="G44" s="85"/>
      <c r="H44" s="85"/>
      <c r="I44" s="85"/>
    </row>
    <row r="45" spans="1:9" x14ac:dyDescent="0.2">
      <c r="A45" s="82"/>
      <c r="B45" s="83"/>
      <c r="C45" s="56"/>
      <c r="D45" s="56"/>
      <c r="E45" s="85"/>
      <c r="F45" s="85"/>
      <c r="G45" s="85"/>
      <c r="H45" s="85"/>
      <c r="I45" s="85"/>
    </row>
    <row r="46" spans="1:9" x14ac:dyDescent="0.2">
      <c r="A46" s="100" t="s">
        <v>8</v>
      </c>
      <c r="B46" s="96"/>
      <c r="C46" s="56"/>
      <c r="D46" s="56"/>
      <c r="E46" s="85"/>
      <c r="F46" s="85"/>
      <c r="G46" s="85"/>
      <c r="H46" s="85"/>
      <c r="I46" s="85"/>
    </row>
    <row r="47" spans="1:9" x14ac:dyDescent="0.2">
      <c r="A47" s="101" t="s">
        <v>9</v>
      </c>
      <c r="B47" s="102"/>
      <c r="C47" s="56"/>
      <c r="D47" s="56"/>
      <c r="E47" s="85"/>
      <c r="F47" s="85"/>
      <c r="G47" s="85"/>
      <c r="H47" s="85"/>
      <c r="I47" s="85"/>
    </row>
    <row r="50" spans="7:7" x14ac:dyDescent="0.2">
      <c r="G50" s="57"/>
    </row>
  </sheetData>
  <mergeCells count="4">
    <mergeCell ref="A8:I8"/>
    <mergeCell ref="A12:I14"/>
    <mergeCell ref="A20:I20"/>
    <mergeCell ref="A15:I15"/>
  </mergeCells>
  <pageMargins left="0.7" right="0.7" top="0.75" bottom="0.75" header="0.3" footer="0.3"/>
  <pageSetup scale="82" orientation="landscape" r:id="rId1"/>
  <headerFooter>
    <oddHeader>&amp;CReport on Non-General Fund Information
for Submittal to the 2025 Legislature</oddHead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124200-4D45-43F3-AA8D-9D6E9D40FA25}">
  <sheetPr>
    <pageSetUpPr fitToPage="1"/>
  </sheetPr>
  <dimension ref="A1:M47"/>
  <sheetViews>
    <sheetView zoomScaleNormal="100" zoomScaleSheetLayoutView="100" workbookViewId="0">
      <selection activeCell="K6" sqref="K6"/>
    </sheetView>
  </sheetViews>
  <sheetFormatPr defaultColWidth="9.140625" defaultRowHeight="12.75" x14ac:dyDescent="0.2"/>
  <cols>
    <col min="1" max="2" width="17.28515625" style="1" customWidth="1"/>
    <col min="3" max="8" width="14" style="1" customWidth="1"/>
    <col min="9" max="9" width="13.140625" style="1" customWidth="1"/>
    <col min="10" max="11" width="9.140625" style="1"/>
    <col min="12" max="13" width="11.28515625" style="1" bestFit="1" customWidth="1"/>
    <col min="14" max="16384" width="9.140625" style="1"/>
  </cols>
  <sheetData>
    <row r="1" spans="1:9" x14ac:dyDescent="0.2">
      <c r="A1" s="2"/>
      <c r="B1" s="2"/>
      <c r="C1" s="2"/>
      <c r="D1" s="2"/>
      <c r="E1" s="2"/>
      <c r="F1" s="2"/>
      <c r="G1" s="2"/>
      <c r="H1" s="2"/>
      <c r="I1" s="2"/>
    </row>
    <row r="2" spans="1:9" x14ac:dyDescent="0.2">
      <c r="A2" s="2" t="s">
        <v>13</v>
      </c>
      <c r="B2" s="74" t="s">
        <v>30</v>
      </c>
      <c r="C2" s="3"/>
      <c r="D2" s="3"/>
      <c r="E2" s="47"/>
      <c r="F2" s="2"/>
      <c r="G2" s="4" t="s">
        <v>14</v>
      </c>
      <c r="H2" s="202" t="s">
        <v>35</v>
      </c>
      <c r="I2" s="3"/>
    </row>
    <row r="3" spans="1:9" x14ac:dyDescent="0.2">
      <c r="A3" s="2" t="s">
        <v>20</v>
      </c>
      <c r="B3" s="74" t="s">
        <v>74</v>
      </c>
      <c r="C3" s="3"/>
      <c r="D3" s="3"/>
      <c r="E3" s="2"/>
      <c r="F3" s="2"/>
      <c r="G3" s="4" t="s">
        <v>15</v>
      </c>
      <c r="H3" s="203" t="s">
        <v>37</v>
      </c>
      <c r="I3" s="5"/>
    </row>
    <row r="4" spans="1:9" x14ac:dyDescent="0.2">
      <c r="A4" s="2" t="s">
        <v>16</v>
      </c>
      <c r="B4" s="3" t="s">
        <v>250</v>
      </c>
      <c r="C4" s="3"/>
      <c r="D4" s="3"/>
      <c r="E4" s="2"/>
      <c r="F4" s="2"/>
      <c r="G4" s="4" t="s">
        <v>18</v>
      </c>
      <c r="H4" s="74" t="s">
        <v>31</v>
      </c>
      <c r="I4" s="3"/>
    </row>
    <row r="5" spans="1:9" ht="21" customHeight="1" x14ac:dyDescent="0.2">
      <c r="A5" s="2" t="s">
        <v>17</v>
      </c>
      <c r="B5" s="377" t="s">
        <v>251</v>
      </c>
      <c r="C5" s="377"/>
      <c r="D5" s="377"/>
      <c r="E5" s="128"/>
      <c r="F5" s="2"/>
      <c r="G5" s="4" t="s">
        <v>19</v>
      </c>
      <c r="H5" s="78" t="s">
        <v>252</v>
      </c>
      <c r="I5" s="5"/>
    </row>
    <row r="6" spans="1:9" ht="30" customHeight="1" x14ac:dyDescent="0.2">
      <c r="A6" s="2"/>
      <c r="B6" s="416"/>
      <c r="C6" s="416"/>
      <c r="D6" s="416"/>
      <c r="E6" s="128"/>
      <c r="F6" s="2"/>
      <c r="G6" s="2"/>
      <c r="H6" s="2"/>
      <c r="I6" s="2"/>
    </row>
    <row r="7" spans="1:9" x14ac:dyDescent="0.2">
      <c r="A7" s="2"/>
      <c r="B7" s="128"/>
      <c r="C7" s="128"/>
      <c r="D7" s="128"/>
      <c r="E7" s="128"/>
      <c r="F7" s="2"/>
      <c r="G7" s="2"/>
      <c r="H7" s="2"/>
      <c r="I7" s="2"/>
    </row>
    <row r="8" spans="1:9" ht="39.75" customHeight="1" x14ac:dyDescent="0.2">
      <c r="A8" s="418" t="s">
        <v>371</v>
      </c>
      <c r="B8" s="418"/>
      <c r="C8" s="418"/>
      <c r="D8" s="418"/>
      <c r="E8" s="418"/>
      <c r="F8" s="418"/>
      <c r="G8" s="418"/>
      <c r="H8" s="418"/>
      <c r="I8" s="418"/>
    </row>
    <row r="9" spans="1:9" x14ac:dyDescent="0.2">
      <c r="A9" s="2"/>
      <c r="B9" s="2"/>
      <c r="C9" s="2"/>
      <c r="D9" s="2"/>
      <c r="E9" s="2"/>
      <c r="F9" s="2"/>
      <c r="G9" s="2"/>
      <c r="H9" s="2"/>
      <c r="I9" s="2"/>
    </row>
    <row r="10" spans="1:9" x14ac:dyDescent="0.2">
      <c r="A10" s="204" t="s">
        <v>253</v>
      </c>
      <c r="B10" s="2"/>
      <c r="C10" s="2"/>
      <c r="D10" s="2"/>
      <c r="E10" s="2"/>
      <c r="F10" s="2"/>
      <c r="G10" s="2"/>
      <c r="H10" s="2"/>
      <c r="I10" s="2"/>
    </row>
    <row r="11" spans="1:9" x14ac:dyDescent="0.2">
      <c r="A11" s="2"/>
      <c r="B11" s="2"/>
      <c r="C11" s="2"/>
      <c r="D11" s="2"/>
      <c r="E11" s="2"/>
      <c r="F11" s="2"/>
      <c r="G11" s="2"/>
      <c r="H11" s="2"/>
      <c r="I11" s="2"/>
    </row>
    <row r="12" spans="1:9" x14ac:dyDescent="0.2">
      <c r="A12" s="371" t="s">
        <v>254</v>
      </c>
      <c r="B12" s="371"/>
      <c r="C12" s="371"/>
      <c r="D12" s="371"/>
      <c r="E12" s="371"/>
      <c r="F12" s="371"/>
      <c r="G12" s="371"/>
      <c r="H12" s="371"/>
      <c r="I12" s="371"/>
    </row>
    <row r="13" spans="1:9" x14ac:dyDescent="0.2">
      <c r="A13" s="371"/>
      <c r="B13" s="371"/>
      <c r="C13" s="371"/>
      <c r="D13" s="371"/>
      <c r="E13" s="371"/>
      <c r="F13" s="371"/>
      <c r="G13" s="371"/>
      <c r="H13" s="371"/>
      <c r="I13" s="371"/>
    </row>
    <row r="14" spans="1:9" x14ac:dyDescent="0.2">
      <c r="A14" s="141"/>
      <c r="B14" s="141"/>
      <c r="C14" s="141"/>
      <c r="D14" s="141"/>
      <c r="E14" s="141"/>
      <c r="F14" s="141"/>
      <c r="G14" s="141"/>
      <c r="H14" s="141"/>
      <c r="I14" s="141"/>
    </row>
    <row r="15" spans="1:9" ht="24" customHeight="1" x14ac:dyDescent="0.2">
      <c r="A15" s="417" t="s">
        <v>370</v>
      </c>
      <c r="B15" s="417"/>
      <c r="C15" s="417"/>
      <c r="D15" s="417"/>
      <c r="E15" s="417"/>
      <c r="F15" s="417"/>
      <c r="G15" s="417"/>
      <c r="H15" s="417"/>
      <c r="I15" s="417"/>
    </row>
    <row r="16" spans="1:9" ht="8.25" customHeight="1" x14ac:dyDescent="0.2">
      <c r="A16" s="192"/>
      <c r="B16" s="192"/>
      <c r="C16" s="192"/>
      <c r="D16" s="192"/>
      <c r="E16" s="192"/>
      <c r="F16" s="192"/>
      <c r="G16" s="192"/>
      <c r="H16" s="192"/>
      <c r="I16" s="192"/>
    </row>
    <row r="17" spans="1:13" ht="18.75" customHeight="1" x14ac:dyDescent="0.2">
      <c r="A17" s="265" t="s">
        <v>332</v>
      </c>
      <c r="B17" s="267"/>
      <c r="C17" s="267"/>
      <c r="D17" s="214" t="s">
        <v>334</v>
      </c>
      <c r="E17" s="192"/>
      <c r="F17" s="192"/>
      <c r="G17" s="192"/>
      <c r="H17" s="192"/>
      <c r="I17" s="192"/>
    </row>
    <row r="18" spans="1:13" ht="15" customHeight="1" x14ac:dyDescent="0.2">
      <c r="A18" s="266" t="s">
        <v>333</v>
      </c>
      <c r="B18" s="73"/>
      <c r="C18" s="73"/>
      <c r="D18" s="73"/>
      <c r="E18" s="192"/>
      <c r="F18" s="192"/>
      <c r="G18" s="192"/>
      <c r="H18" s="192"/>
      <c r="I18" s="192"/>
    </row>
    <row r="19" spans="1:13" ht="14.25" customHeight="1" x14ac:dyDescent="0.2">
      <c r="A19" s="2"/>
      <c r="B19" s="2"/>
      <c r="C19" s="2"/>
      <c r="D19" s="2"/>
      <c r="E19" s="2"/>
      <c r="F19" s="2"/>
      <c r="G19" s="2"/>
      <c r="H19" s="2"/>
      <c r="I19" s="2"/>
    </row>
    <row r="20" spans="1:13" x14ac:dyDescent="0.2">
      <c r="A20" s="374" t="s">
        <v>12</v>
      </c>
      <c r="B20" s="375"/>
      <c r="C20" s="375"/>
      <c r="D20" s="375"/>
      <c r="E20" s="375"/>
      <c r="F20" s="375"/>
      <c r="G20" s="375"/>
      <c r="H20" s="375"/>
      <c r="I20" s="376"/>
    </row>
    <row r="21" spans="1:13" x14ac:dyDescent="0.2">
      <c r="A21" s="6"/>
      <c r="B21" s="7"/>
      <c r="C21" s="8" t="s">
        <v>26</v>
      </c>
      <c r="D21" s="8" t="s">
        <v>27</v>
      </c>
      <c r="E21" s="8" t="s">
        <v>28</v>
      </c>
      <c r="F21" s="8" t="s">
        <v>29</v>
      </c>
      <c r="G21" s="36" t="s">
        <v>100</v>
      </c>
      <c r="H21" s="36" t="s">
        <v>101</v>
      </c>
      <c r="I21" s="36" t="s">
        <v>102</v>
      </c>
    </row>
    <row r="22" spans="1:13" x14ac:dyDescent="0.2">
      <c r="A22" s="6"/>
      <c r="B22" s="7"/>
      <c r="C22" s="10" t="s">
        <v>10</v>
      </c>
      <c r="D22" s="9" t="s">
        <v>10</v>
      </c>
      <c r="E22" s="9" t="s">
        <v>10</v>
      </c>
      <c r="F22" s="9" t="s">
        <v>10</v>
      </c>
      <c r="G22" s="10" t="s">
        <v>10</v>
      </c>
      <c r="H22" s="10" t="s">
        <v>11</v>
      </c>
      <c r="I22" s="10" t="s">
        <v>11</v>
      </c>
    </row>
    <row r="23" spans="1:13" x14ac:dyDescent="0.2">
      <c r="A23" s="6" t="s">
        <v>0</v>
      </c>
      <c r="B23" s="7"/>
      <c r="C23" s="12">
        <v>114404</v>
      </c>
      <c r="D23" s="12">
        <v>50000</v>
      </c>
      <c r="E23" s="12">
        <v>120125</v>
      </c>
      <c r="F23" s="12">
        <v>126131</v>
      </c>
      <c r="G23" s="287">
        <v>94824.69</v>
      </c>
      <c r="H23" s="287">
        <v>94824.69</v>
      </c>
      <c r="I23" s="287">
        <v>0</v>
      </c>
    </row>
    <row r="24" spans="1:13" x14ac:dyDescent="0.2">
      <c r="A24" s="6" t="s">
        <v>1</v>
      </c>
      <c r="B24" s="7"/>
      <c r="C24" s="12">
        <v>0</v>
      </c>
      <c r="D24" s="12">
        <f t="shared" ref="D24:I24" si="0">C35</f>
        <v>0</v>
      </c>
      <c r="E24" s="12">
        <f t="shared" si="0"/>
        <v>58.349999999998545</v>
      </c>
      <c r="F24" s="12">
        <f t="shared" si="0"/>
        <v>0</v>
      </c>
      <c r="G24" s="12">
        <f t="shared" si="0"/>
        <v>0</v>
      </c>
      <c r="H24" s="12">
        <f t="shared" si="0"/>
        <v>0</v>
      </c>
      <c r="I24" s="12">
        <f t="shared" si="0"/>
        <v>0</v>
      </c>
      <c r="K24" s="370"/>
      <c r="L24" s="370"/>
      <c r="M24" s="370"/>
    </row>
    <row r="25" spans="1:13" x14ac:dyDescent="0.2">
      <c r="A25" s="6" t="s">
        <v>2</v>
      </c>
      <c r="B25" s="7"/>
      <c r="C25" s="12">
        <v>0</v>
      </c>
      <c r="D25" s="12">
        <v>29880</v>
      </c>
      <c r="E25" s="12">
        <v>75103.31</v>
      </c>
      <c r="F25" s="12">
        <v>0</v>
      </c>
      <c r="G25" s="287">
        <v>10000</v>
      </c>
      <c r="H25" s="287">
        <v>84825</v>
      </c>
      <c r="I25" s="287">
        <v>0</v>
      </c>
      <c r="J25" s="43"/>
      <c r="K25" s="142"/>
      <c r="L25" s="107"/>
      <c r="M25" s="107"/>
    </row>
    <row r="26" spans="1:13" x14ac:dyDescent="0.2">
      <c r="A26" s="6" t="s">
        <v>3</v>
      </c>
      <c r="B26" s="7"/>
      <c r="C26" s="12">
        <v>0</v>
      </c>
      <c r="D26" s="12">
        <v>29821.65</v>
      </c>
      <c r="E26" s="12">
        <v>75161.66</v>
      </c>
      <c r="F26" s="12">
        <v>0</v>
      </c>
      <c r="G26" s="287">
        <v>10000</v>
      </c>
      <c r="H26" s="287">
        <v>84825</v>
      </c>
      <c r="I26" s="287">
        <v>0</v>
      </c>
      <c r="J26" s="43"/>
      <c r="L26" s="167"/>
      <c r="M26" s="167"/>
    </row>
    <row r="27" spans="1:13" x14ac:dyDescent="0.2">
      <c r="A27" s="6"/>
      <c r="B27" s="7"/>
      <c r="C27" s="12"/>
      <c r="D27" s="12"/>
      <c r="E27" s="12"/>
      <c r="F27" s="12"/>
      <c r="G27" s="287"/>
      <c r="H27" s="287"/>
      <c r="I27" s="287"/>
      <c r="L27" s="205"/>
      <c r="M27" s="167"/>
    </row>
    <row r="28" spans="1:13" x14ac:dyDescent="0.2">
      <c r="A28" s="13" t="s">
        <v>4</v>
      </c>
      <c r="B28" s="140"/>
      <c r="C28" s="14"/>
      <c r="D28" s="14"/>
      <c r="E28" s="15"/>
      <c r="F28" s="15"/>
      <c r="G28" s="288"/>
      <c r="H28" s="288"/>
      <c r="I28" s="288"/>
    </row>
    <row r="29" spans="1:13" x14ac:dyDescent="0.2">
      <c r="A29" s="13" t="s">
        <v>25</v>
      </c>
      <c r="B29" s="16"/>
      <c r="C29" s="14"/>
      <c r="D29" s="14"/>
      <c r="E29" s="15"/>
      <c r="F29" s="15"/>
      <c r="G29" s="288"/>
      <c r="H29" s="288"/>
      <c r="I29" s="288"/>
    </row>
    <row r="30" spans="1:13" x14ac:dyDescent="0.2">
      <c r="A30" s="17"/>
      <c r="B30" s="18"/>
      <c r="C30" s="19"/>
      <c r="D30" s="19"/>
      <c r="E30" s="19"/>
      <c r="F30" s="19"/>
      <c r="G30" s="287"/>
      <c r="H30" s="287"/>
      <c r="I30" s="287"/>
    </row>
    <row r="31" spans="1:13" x14ac:dyDescent="0.2">
      <c r="A31" s="17"/>
      <c r="B31" s="18"/>
      <c r="C31" s="19"/>
      <c r="D31" s="19"/>
      <c r="E31" s="19"/>
      <c r="F31" s="19"/>
      <c r="G31" s="287"/>
      <c r="H31" s="287"/>
      <c r="I31" s="287"/>
    </row>
    <row r="32" spans="1:13" x14ac:dyDescent="0.2">
      <c r="A32" s="17"/>
      <c r="B32" s="18"/>
      <c r="C32" s="19"/>
      <c r="D32" s="19"/>
      <c r="E32" s="19"/>
      <c r="F32" s="19"/>
      <c r="G32" s="287"/>
      <c r="H32" s="287"/>
      <c r="I32" s="287"/>
    </row>
    <row r="33" spans="1:9" x14ac:dyDescent="0.2">
      <c r="A33" s="13" t="s">
        <v>5</v>
      </c>
      <c r="B33" s="16"/>
      <c r="C33" s="15">
        <v>0</v>
      </c>
      <c r="D33" s="15">
        <f t="shared" ref="D33:F33" si="1">SUM(D30:D32)</f>
        <v>0</v>
      </c>
      <c r="E33" s="15">
        <f t="shared" si="1"/>
        <v>0</v>
      </c>
      <c r="F33" s="15">
        <f t="shared" si="1"/>
        <v>0</v>
      </c>
      <c r="G33" s="288">
        <f t="shared" ref="G33:I33" si="2">SUM(G30:G32)</f>
        <v>0</v>
      </c>
      <c r="H33" s="288">
        <f t="shared" si="2"/>
        <v>0</v>
      </c>
      <c r="I33" s="288">
        <f t="shared" si="2"/>
        <v>0</v>
      </c>
    </row>
    <row r="34" spans="1:9" x14ac:dyDescent="0.2">
      <c r="A34" s="6"/>
      <c r="B34" s="7"/>
      <c r="C34" s="12"/>
      <c r="D34" s="12"/>
      <c r="E34" s="12"/>
      <c r="F34" s="12"/>
      <c r="G34" s="287"/>
      <c r="H34" s="287"/>
      <c r="I34" s="287"/>
    </row>
    <row r="35" spans="1:9" x14ac:dyDescent="0.2">
      <c r="A35" s="6" t="s">
        <v>7</v>
      </c>
      <c r="B35" s="7"/>
      <c r="C35" s="11">
        <v>0</v>
      </c>
      <c r="D35" s="11">
        <f t="shared" ref="D35:I35" si="3">+D24+D25-D26+D33</f>
        <v>58.349999999998545</v>
      </c>
      <c r="E35" s="11">
        <f t="shared" si="3"/>
        <v>0</v>
      </c>
      <c r="F35" s="11">
        <f t="shared" si="3"/>
        <v>0</v>
      </c>
      <c r="G35" s="288">
        <f t="shared" si="3"/>
        <v>0</v>
      </c>
      <c r="H35" s="288">
        <f t="shared" si="3"/>
        <v>0</v>
      </c>
      <c r="I35" s="288">
        <f t="shared" si="3"/>
        <v>0</v>
      </c>
    </row>
    <row r="36" spans="1:9" x14ac:dyDescent="0.2">
      <c r="A36" s="20"/>
      <c r="B36" s="21"/>
      <c r="C36" s="12"/>
      <c r="D36" s="12"/>
      <c r="E36" s="12"/>
      <c r="F36" s="12"/>
      <c r="G36" s="287"/>
      <c r="H36" s="287"/>
      <c r="I36" s="287"/>
    </row>
    <row r="37" spans="1:9" x14ac:dyDescent="0.2">
      <c r="A37" s="6" t="s">
        <v>21</v>
      </c>
      <c r="B37" s="7"/>
      <c r="C37" s="12">
        <v>0</v>
      </c>
      <c r="D37" s="12">
        <v>0</v>
      </c>
      <c r="E37" s="12">
        <v>0</v>
      </c>
      <c r="F37" s="12">
        <v>40000</v>
      </c>
      <c r="G37" s="287">
        <v>30000</v>
      </c>
      <c r="H37" s="287">
        <v>0</v>
      </c>
      <c r="I37" s="287">
        <v>0</v>
      </c>
    </row>
    <row r="38" spans="1:9" x14ac:dyDescent="0.2">
      <c r="A38" s="20"/>
      <c r="B38" s="21"/>
      <c r="C38" s="12"/>
      <c r="D38" s="12"/>
      <c r="E38" s="12"/>
      <c r="F38" s="12"/>
      <c r="G38" s="12"/>
      <c r="H38" s="12"/>
      <c r="I38" s="12"/>
    </row>
    <row r="39" spans="1:9" x14ac:dyDescent="0.2">
      <c r="A39" s="6" t="s">
        <v>22</v>
      </c>
      <c r="B39" s="23"/>
      <c r="C39" s="206" t="s">
        <v>44</v>
      </c>
      <c r="D39" s="206" t="s">
        <v>44</v>
      </c>
      <c r="E39" s="206" t="s">
        <v>44</v>
      </c>
      <c r="F39" s="206" t="s">
        <v>44</v>
      </c>
      <c r="G39" s="206" t="s">
        <v>44</v>
      </c>
      <c r="H39" s="206" t="s">
        <v>44</v>
      </c>
      <c r="I39" s="206" t="s">
        <v>44</v>
      </c>
    </row>
    <row r="40" spans="1:9" x14ac:dyDescent="0.2">
      <c r="A40" s="25"/>
      <c r="B40" s="25"/>
      <c r="C40" s="26"/>
      <c r="D40" s="26"/>
      <c r="E40" s="26"/>
      <c r="F40" s="26"/>
      <c r="G40" s="26"/>
      <c r="H40" s="26"/>
      <c r="I40" s="26"/>
    </row>
    <row r="41" spans="1:9" x14ac:dyDescent="0.2">
      <c r="A41" s="27" t="s">
        <v>23</v>
      </c>
      <c r="B41" s="3"/>
      <c r="C41" s="28"/>
      <c r="D41" s="28"/>
      <c r="E41" s="29"/>
      <c r="F41" s="29"/>
      <c r="G41" s="29"/>
      <c r="H41" s="29"/>
      <c r="I41" s="29"/>
    </row>
    <row r="42" spans="1:9" x14ac:dyDescent="0.2">
      <c r="A42" s="30" t="s">
        <v>24</v>
      </c>
      <c r="B42" s="21"/>
      <c r="C42" s="31"/>
      <c r="D42" s="31"/>
      <c r="E42" s="22"/>
      <c r="F42" s="22"/>
      <c r="G42" s="22"/>
      <c r="H42" s="22"/>
      <c r="I42" s="22"/>
    </row>
    <row r="43" spans="1:9" x14ac:dyDescent="0.2">
      <c r="A43" s="6"/>
      <c r="B43" s="7"/>
      <c r="C43" s="12"/>
      <c r="D43" s="12"/>
      <c r="E43" s="12"/>
      <c r="F43" s="12"/>
      <c r="G43" s="12"/>
      <c r="H43" s="12"/>
      <c r="I43" s="12"/>
    </row>
    <row r="44" spans="1:9" x14ac:dyDescent="0.2">
      <c r="A44" s="6" t="s">
        <v>6</v>
      </c>
      <c r="B44" s="7"/>
      <c r="C44" s="19"/>
      <c r="D44" s="19"/>
      <c r="E44" s="12"/>
      <c r="F44" s="12"/>
      <c r="G44" s="12"/>
      <c r="H44" s="12"/>
      <c r="I44" s="12"/>
    </row>
    <row r="45" spans="1:9" x14ac:dyDescent="0.2">
      <c r="A45" s="6"/>
      <c r="B45" s="7"/>
      <c r="C45" s="19"/>
      <c r="D45" s="19"/>
      <c r="E45" s="12"/>
      <c r="F45" s="12"/>
      <c r="G45" s="12"/>
      <c r="H45" s="12"/>
      <c r="I45" s="12"/>
    </row>
    <row r="46" spans="1:9" x14ac:dyDescent="0.2">
      <c r="A46" s="30" t="s">
        <v>8</v>
      </c>
      <c r="B46" s="23"/>
      <c r="C46" s="19"/>
      <c r="D46" s="19"/>
      <c r="E46" s="12"/>
      <c r="F46" s="12"/>
      <c r="G46" s="12"/>
      <c r="H46" s="12"/>
      <c r="I46" s="12"/>
    </row>
    <row r="47" spans="1:9" x14ac:dyDescent="0.2">
      <c r="A47" s="32" t="s">
        <v>9</v>
      </c>
      <c r="B47" s="33"/>
      <c r="C47" s="19"/>
      <c r="D47" s="19"/>
      <c r="E47" s="12"/>
      <c r="F47" s="12"/>
      <c r="G47" s="12"/>
      <c r="H47" s="12"/>
      <c r="I47" s="12"/>
    </row>
  </sheetData>
  <mergeCells count="6">
    <mergeCell ref="B5:D6"/>
    <mergeCell ref="A12:I13"/>
    <mergeCell ref="A15:I15"/>
    <mergeCell ref="A20:I20"/>
    <mergeCell ref="K24:M24"/>
    <mergeCell ref="A8:I8"/>
  </mergeCells>
  <pageMargins left="0.7" right="0.7" top="0.75" bottom="0.75" header="0.3" footer="0.3"/>
  <pageSetup scale="77" orientation="landscape" r:id="rId1"/>
  <headerFooter>
    <oddHeader>&amp;CReport on Non-General Fund Information
for Submittal to the 2025 Legislature</oddHead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8BB910-A094-46C8-B495-F338AE89982A}">
  <sheetPr>
    <pageSetUpPr fitToPage="1"/>
  </sheetPr>
  <dimension ref="A1:R51"/>
  <sheetViews>
    <sheetView zoomScaleNormal="100" zoomScaleSheetLayoutView="100" workbookViewId="0">
      <selection activeCell="K6" sqref="K6"/>
    </sheetView>
  </sheetViews>
  <sheetFormatPr defaultColWidth="10.28515625" defaultRowHeight="12.75" x14ac:dyDescent="0.2"/>
  <cols>
    <col min="1" max="2" width="17.28515625" style="1" customWidth="1"/>
    <col min="3" max="8" width="14" style="1" customWidth="1"/>
    <col min="9" max="9" width="13.140625" style="1" customWidth="1"/>
    <col min="10" max="10" width="10.28515625" style="1"/>
    <col min="11" max="11" width="10.85546875" style="1" bestFit="1" customWidth="1"/>
    <col min="12" max="12" width="10.28515625" style="1"/>
    <col min="13" max="13" width="9.28515625" style="1" customWidth="1"/>
    <col min="14" max="16384" width="10.28515625" style="1"/>
  </cols>
  <sheetData>
    <row r="1" spans="1:9" x14ac:dyDescent="0.2">
      <c r="A1" s="190" t="s">
        <v>255</v>
      </c>
      <c r="B1" s="165"/>
      <c r="C1" s="165"/>
      <c r="D1" s="2"/>
      <c r="E1" s="2"/>
      <c r="F1" s="2"/>
      <c r="G1" s="2"/>
      <c r="H1" s="2"/>
      <c r="I1" s="2"/>
    </row>
    <row r="2" spans="1:9" x14ac:dyDescent="0.2">
      <c r="A2" s="2" t="s">
        <v>13</v>
      </c>
      <c r="B2" s="3" t="s">
        <v>30</v>
      </c>
      <c r="C2" s="3"/>
      <c r="D2" s="3"/>
      <c r="E2" s="2"/>
      <c r="F2" s="2"/>
      <c r="G2" s="4" t="s">
        <v>14</v>
      </c>
      <c r="H2" s="3" t="s">
        <v>35</v>
      </c>
      <c r="I2" s="3"/>
    </row>
    <row r="3" spans="1:9" x14ac:dyDescent="0.2">
      <c r="A3" s="2" t="s">
        <v>20</v>
      </c>
      <c r="B3" s="3" t="s">
        <v>230</v>
      </c>
      <c r="C3" s="3"/>
      <c r="D3" s="3"/>
      <c r="E3" s="2"/>
      <c r="F3" s="2"/>
      <c r="G3" s="4" t="s">
        <v>15</v>
      </c>
      <c r="H3" s="5" t="s">
        <v>37</v>
      </c>
      <c r="I3" s="5"/>
    </row>
    <row r="4" spans="1:9" x14ac:dyDescent="0.2">
      <c r="A4" s="2" t="s">
        <v>16</v>
      </c>
      <c r="B4" s="3" t="s">
        <v>231</v>
      </c>
      <c r="C4" s="3"/>
      <c r="D4" s="3"/>
      <c r="E4" s="2"/>
      <c r="F4" s="2"/>
      <c r="G4" s="4" t="s">
        <v>18</v>
      </c>
      <c r="H4" s="3" t="s">
        <v>31</v>
      </c>
      <c r="I4" s="3"/>
    </row>
    <row r="5" spans="1:9" ht="26.25" customHeight="1" x14ac:dyDescent="0.2">
      <c r="A5" s="2" t="s">
        <v>17</v>
      </c>
      <c r="B5" s="377" t="s">
        <v>256</v>
      </c>
      <c r="C5" s="377"/>
      <c r="D5" s="377"/>
      <c r="E5" s="2"/>
      <c r="F5" s="2"/>
      <c r="G5" s="4" t="s">
        <v>19</v>
      </c>
      <c r="H5" s="5" t="s">
        <v>257</v>
      </c>
      <c r="I5" s="5"/>
    </row>
    <row r="6" spans="1:9" ht="25.5" customHeight="1" x14ac:dyDescent="0.2">
      <c r="A6" s="2"/>
      <c r="B6" s="416"/>
      <c r="C6" s="416"/>
      <c r="D6" s="416"/>
      <c r="E6" s="2"/>
      <c r="F6" s="2"/>
      <c r="G6" s="2"/>
      <c r="H6" s="2"/>
      <c r="I6" s="2"/>
    </row>
    <row r="7" spans="1:9" x14ac:dyDescent="0.2">
      <c r="A7" s="2"/>
      <c r="B7" s="2"/>
      <c r="C7" s="2"/>
      <c r="D7" s="2"/>
      <c r="E7" s="2"/>
      <c r="F7" s="2"/>
      <c r="G7" s="2"/>
      <c r="H7" s="2"/>
      <c r="I7" s="2"/>
    </row>
    <row r="8" spans="1:9" s="129" customFormat="1" ht="12.75" customHeight="1" x14ac:dyDescent="0.2">
      <c r="A8" s="356" t="s">
        <v>258</v>
      </c>
      <c r="B8" s="356"/>
      <c r="C8" s="356"/>
      <c r="D8" s="356"/>
      <c r="E8" s="356"/>
      <c r="F8" s="356"/>
      <c r="G8" s="356"/>
      <c r="H8" s="356"/>
      <c r="I8" s="356"/>
    </row>
    <row r="9" spans="1:9" s="129" customFormat="1" x14ac:dyDescent="0.2">
      <c r="A9" s="356"/>
      <c r="B9" s="356"/>
      <c r="C9" s="356"/>
      <c r="D9" s="356"/>
      <c r="E9" s="356"/>
      <c r="F9" s="356"/>
      <c r="G9" s="356"/>
      <c r="H9" s="356"/>
      <c r="I9" s="356"/>
    </row>
    <row r="10" spans="1:9" s="129" customFormat="1" x14ac:dyDescent="0.2">
      <c r="A10" s="356"/>
      <c r="B10" s="356"/>
      <c r="C10" s="356"/>
      <c r="D10" s="356"/>
      <c r="E10" s="356"/>
      <c r="F10" s="356"/>
      <c r="G10" s="356"/>
      <c r="H10" s="356"/>
      <c r="I10" s="356"/>
    </row>
    <row r="11" spans="1:9" s="129" customFormat="1" ht="9.1999999999999993" customHeight="1" x14ac:dyDescent="0.2">
      <c r="A11" s="136"/>
      <c r="B11" s="136"/>
      <c r="C11" s="136"/>
      <c r="D11" s="136"/>
      <c r="E11" s="136"/>
      <c r="F11" s="136"/>
      <c r="G11" s="136"/>
      <c r="H11" s="136"/>
      <c r="I11" s="136"/>
    </row>
    <row r="12" spans="1:9" s="129" customFormat="1" ht="12.75" customHeight="1" x14ac:dyDescent="0.2">
      <c r="A12" s="355" t="s">
        <v>259</v>
      </c>
      <c r="B12" s="355"/>
      <c r="C12" s="355"/>
      <c r="D12" s="355"/>
      <c r="E12" s="355"/>
      <c r="F12" s="355"/>
      <c r="G12" s="355"/>
      <c r="H12" s="355"/>
      <c r="I12" s="355"/>
    </row>
    <row r="13" spans="1:9" s="129" customFormat="1" x14ac:dyDescent="0.2">
      <c r="A13" s="355"/>
      <c r="B13" s="355"/>
      <c r="C13" s="355"/>
      <c r="D13" s="355"/>
      <c r="E13" s="355"/>
      <c r="F13" s="355"/>
      <c r="G13" s="355"/>
      <c r="H13" s="355"/>
      <c r="I13" s="355"/>
    </row>
    <row r="14" spans="1:9" s="129" customFormat="1" x14ac:dyDescent="0.2">
      <c r="A14" s="138"/>
      <c r="B14" s="138"/>
      <c r="C14" s="138"/>
      <c r="D14" s="138"/>
      <c r="E14" s="138"/>
      <c r="F14" s="138"/>
      <c r="G14" s="138"/>
      <c r="H14" s="138"/>
      <c r="I14" s="138"/>
    </row>
    <row r="15" spans="1:9" s="129" customFormat="1" x14ac:dyDescent="0.2">
      <c r="A15" s="356" t="s">
        <v>260</v>
      </c>
      <c r="B15" s="356"/>
      <c r="C15" s="356"/>
      <c r="D15" s="356"/>
      <c r="E15" s="356"/>
      <c r="F15" s="356"/>
      <c r="G15" s="356"/>
      <c r="H15" s="356"/>
      <c r="I15" s="356"/>
    </row>
    <row r="16" spans="1:9" s="129" customFormat="1" x14ac:dyDescent="0.2">
      <c r="A16" s="356"/>
      <c r="B16" s="356"/>
      <c r="C16" s="356"/>
      <c r="D16" s="356"/>
      <c r="E16" s="356"/>
      <c r="F16" s="356"/>
      <c r="G16" s="356"/>
      <c r="H16" s="356"/>
      <c r="I16" s="356"/>
    </row>
    <row r="17" spans="1:11" s="129" customFormat="1" x14ac:dyDescent="0.2">
      <c r="A17" s="356"/>
      <c r="B17" s="356"/>
      <c r="C17" s="356"/>
      <c r="D17" s="356"/>
      <c r="E17" s="356"/>
      <c r="F17" s="356"/>
      <c r="G17" s="356"/>
      <c r="H17" s="356"/>
      <c r="I17" s="356"/>
    </row>
    <row r="18" spans="1:11" s="129" customFormat="1" ht="7.5" customHeight="1" x14ac:dyDescent="0.2">
      <c r="A18" s="207"/>
      <c r="B18" s="207"/>
      <c r="C18" s="207"/>
      <c r="D18" s="207"/>
      <c r="E18" s="207"/>
      <c r="F18" s="207"/>
      <c r="G18" s="207"/>
      <c r="H18" s="207"/>
      <c r="I18" s="207"/>
    </row>
    <row r="19" spans="1:11" s="129" customFormat="1" ht="26.45" customHeight="1" x14ac:dyDescent="0.2">
      <c r="A19" s="363" t="s">
        <v>261</v>
      </c>
      <c r="B19" s="364"/>
      <c r="C19" s="364"/>
      <c r="D19" s="364"/>
      <c r="E19" s="364"/>
      <c r="F19" s="364"/>
      <c r="G19" s="364"/>
      <c r="H19" s="364"/>
      <c r="I19" s="364"/>
    </row>
    <row r="20" spans="1:11" s="129" customFormat="1" ht="12" customHeight="1" x14ac:dyDescent="0.2">
      <c r="A20" s="155"/>
      <c r="B20" s="154"/>
      <c r="C20" s="154"/>
      <c r="D20" s="154"/>
      <c r="E20" s="154"/>
      <c r="F20" s="154"/>
      <c r="G20" s="154"/>
      <c r="H20" s="154"/>
      <c r="I20" s="154"/>
    </row>
    <row r="21" spans="1:11" s="129" customFormat="1" ht="18.75" customHeight="1" x14ac:dyDescent="0.2">
      <c r="A21" s="265" t="s">
        <v>332</v>
      </c>
      <c r="B21" s="267"/>
      <c r="C21" s="267"/>
      <c r="D21" s="214" t="s">
        <v>334</v>
      </c>
      <c r="E21" s="154"/>
      <c r="F21" s="154"/>
      <c r="G21" s="154"/>
      <c r="H21" s="154"/>
      <c r="I21" s="154"/>
    </row>
    <row r="22" spans="1:11" s="129" customFormat="1" ht="18.75" customHeight="1" x14ac:dyDescent="0.2">
      <c r="A22" s="266" t="s">
        <v>333</v>
      </c>
      <c r="B22" s="73"/>
      <c r="C22" s="73"/>
      <c r="D22" s="73"/>
      <c r="E22" s="154"/>
      <c r="F22" s="154"/>
      <c r="G22" s="154"/>
      <c r="H22" s="154"/>
      <c r="I22" s="154"/>
    </row>
    <row r="23" spans="1:11" ht="6.75" customHeight="1" x14ac:dyDescent="0.2">
      <c r="A23" s="2"/>
      <c r="B23" s="2"/>
      <c r="C23" s="2"/>
      <c r="D23" s="2"/>
      <c r="E23" s="2"/>
      <c r="F23" s="2"/>
      <c r="G23" s="2"/>
      <c r="H23" s="2"/>
      <c r="I23" s="2"/>
    </row>
    <row r="24" spans="1:11" x14ac:dyDescent="0.2">
      <c r="A24" s="374" t="s">
        <v>12</v>
      </c>
      <c r="B24" s="375"/>
      <c r="C24" s="375"/>
      <c r="D24" s="375"/>
      <c r="E24" s="375"/>
      <c r="F24" s="375"/>
      <c r="G24" s="375"/>
      <c r="H24" s="375"/>
      <c r="I24" s="376"/>
    </row>
    <row r="25" spans="1:11" x14ac:dyDescent="0.2">
      <c r="A25" s="6"/>
      <c r="B25" s="7"/>
      <c r="C25" s="8" t="s">
        <v>26</v>
      </c>
      <c r="D25" s="8" t="s">
        <v>27</v>
      </c>
      <c r="E25" s="8" t="s">
        <v>28</v>
      </c>
      <c r="F25" s="8" t="s">
        <v>29</v>
      </c>
      <c r="G25" s="36" t="s">
        <v>100</v>
      </c>
      <c r="H25" s="36" t="s">
        <v>101</v>
      </c>
      <c r="I25" s="36" t="s">
        <v>102</v>
      </c>
    </row>
    <row r="26" spans="1:11" x14ac:dyDescent="0.2">
      <c r="A26" s="6"/>
      <c r="B26" s="7"/>
      <c r="C26" s="10" t="s">
        <v>10</v>
      </c>
      <c r="D26" s="10" t="s">
        <v>10</v>
      </c>
      <c r="E26" s="10" t="s">
        <v>10</v>
      </c>
      <c r="F26" s="10" t="s">
        <v>10</v>
      </c>
      <c r="G26" s="10" t="s">
        <v>10</v>
      </c>
      <c r="H26" s="10" t="s">
        <v>11</v>
      </c>
      <c r="I26" s="10" t="s">
        <v>11</v>
      </c>
    </row>
    <row r="27" spans="1:11" x14ac:dyDescent="0.2">
      <c r="A27" s="6" t="s">
        <v>0</v>
      </c>
      <c r="B27" s="7"/>
      <c r="C27" s="12">
        <v>0</v>
      </c>
      <c r="D27" s="12">
        <v>0</v>
      </c>
      <c r="E27" s="12">
        <v>0</v>
      </c>
      <c r="F27" s="12">
        <v>0</v>
      </c>
      <c r="G27" s="12">
        <v>0</v>
      </c>
      <c r="H27" s="12">
        <v>0</v>
      </c>
      <c r="I27" s="12">
        <v>0</v>
      </c>
    </row>
    <row r="28" spans="1:11" x14ac:dyDescent="0.2">
      <c r="A28" s="6" t="s">
        <v>1</v>
      </c>
      <c r="B28" s="7"/>
      <c r="C28" s="12">
        <v>0</v>
      </c>
      <c r="D28" s="12">
        <v>0</v>
      </c>
      <c r="E28" s="12">
        <v>0</v>
      </c>
      <c r="F28" s="12">
        <v>0</v>
      </c>
      <c r="G28" s="12">
        <v>0</v>
      </c>
      <c r="H28" s="12">
        <v>0</v>
      </c>
      <c r="I28" s="12">
        <v>0</v>
      </c>
    </row>
    <row r="29" spans="1:11" x14ac:dyDescent="0.2">
      <c r="A29" s="6" t="s">
        <v>2</v>
      </c>
      <c r="B29" s="7"/>
      <c r="C29" s="12">
        <v>155835</v>
      </c>
      <c r="D29" s="12">
        <v>0</v>
      </c>
      <c r="E29" s="12">
        <v>0</v>
      </c>
      <c r="F29" s="12">
        <v>0</v>
      </c>
      <c r="G29" s="12">
        <v>0</v>
      </c>
      <c r="H29" s="12">
        <v>0</v>
      </c>
      <c r="I29" s="12">
        <v>0</v>
      </c>
    </row>
    <row r="30" spans="1:11" x14ac:dyDescent="0.2">
      <c r="A30" s="6" t="s">
        <v>3</v>
      </c>
      <c r="B30" s="7"/>
      <c r="C30" s="12">
        <v>155835</v>
      </c>
      <c r="D30" s="12">
        <v>0</v>
      </c>
      <c r="E30" s="12">
        <v>0</v>
      </c>
      <c r="F30" s="12">
        <v>0</v>
      </c>
      <c r="G30" s="12">
        <v>0</v>
      </c>
      <c r="H30" s="12">
        <v>0</v>
      </c>
      <c r="I30" s="12">
        <v>0</v>
      </c>
    </row>
    <row r="31" spans="1:11" x14ac:dyDescent="0.2">
      <c r="A31" s="6"/>
      <c r="B31" s="7"/>
      <c r="C31" s="12"/>
      <c r="D31" s="12"/>
      <c r="E31" s="12"/>
      <c r="F31" s="12"/>
      <c r="G31" s="12"/>
      <c r="H31" s="12"/>
      <c r="I31" s="12"/>
      <c r="K31" s="172"/>
    </row>
    <row r="32" spans="1:11" x14ac:dyDescent="0.2">
      <c r="A32" s="6" t="s">
        <v>4</v>
      </c>
      <c r="B32" s="5"/>
      <c r="C32" s="179"/>
      <c r="D32" s="179"/>
      <c r="E32" s="11"/>
      <c r="F32" s="11"/>
      <c r="G32" s="11"/>
      <c r="H32" s="11"/>
      <c r="I32" s="11"/>
      <c r="K32" s="43"/>
    </row>
    <row r="33" spans="1:18" x14ac:dyDescent="0.2">
      <c r="A33" s="337" t="s">
        <v>25</v>
      </c>
      <c r="B33" s="5"/>
      <c r="C33" s="180"/>
      <c r="D33" s="180"/>
      <c r="E33" s="191"/>
      <c r="F33" s="191"/>
      <c r="G33" s="191"/>
      <c r="H33" s="191"/>
      <c r="I33" s="191"/>
      <c r="K33" s="205"/>
    </row>
    <row r="34" spans="1:18" x14ac:dyDescent="0.2">
      <c r="A34" s="208" t="s">
        <v>262</v>
      </c>
      <c r="B34" s="209"/>
      <c r="C34" s="12"/>
      <c r="D34" s="12">
        <v>-51410</v>
      </c>
      <c r="E34" s="12"/>
      <c r="F34" s="12"/>
      <c r="G34" s="12"/>
      <c r="H34" s="12"/>
      <c r="I34" s="12"/>
    </row>
    <row r="35" spans="1:18" x14ac:dyDescent="0.2">
      <c r="A35" s="208" t="s">
        <v>262</v>
      </c>
      <c r="B35" s="209"/>
      <c r="C35" s="12"/>
      <c r="D35" s="12">
        <v>51410</v>
      </c>
      <c r="E35" s="12"/>
      <c r="F35" s="12"/>
      <c r="G35" s="12"/>
      <c r="H35" s="12"/>
      <c r="I35" s="12"/>
    </row>
    <row r="36" spans="1:18" x14ac:dyDescent="0.2">
      <c r="A36" s="20"/>
      <c r="B36" s="21"/>
      <c r="C36" s="12"/>
      <c r="D36" s="12"/>
      <c r="E36" s="12"/>
      <c r="F36" s="12"/>
      <c r="G36" s="12"/>
      <c r="H36" s="12"/>
      <c r="I36" s="12"/>
    </row>
    <row r="37" spans="1:18" x14ac:dyDescent="0.2">
      <c r="A37" s="6" t="s">
        <v>5</v>
      </c>
      <c r="B37" s="7"/>
      <c r="C37" s="12">
        <v>0</v>
      </c>
      <c r="D37" s="12">
        <f t="shared" ref="D37:F37" si="0">SUM(D34:D36)</f>
        <v>0</v>
      </c>
      <c r="E37" s="12">
        <f t="shared" si="0"/>
        <v>0</v>
      </c>
      <c r="F37" s="12">
        <f t="shared" si="0"/>
        <v>0</v>
      </c>
      <c r="G37" s="12">
        <f t="shared" ref="G37:I37" si="1">SUM(G34:G36)</f>
        <v>0</v>
      </c>
      <c r="H37" s="12">
        <f t="shared" si="1"/>
        <v>0</v>
      </c>
      <c r="I37" s="12">
        <f t="shared" si="1"/>
        <v>0</v>
      </c>
    </row>
    <row r="38" spans="1:18" x14ac:dyDescent="0.2">
      <c r="A38" s="6"/>
      <c r="B38" s="7"/>
      <c r="C38" s="12"/>
      <c r="D38" s="12"/>
      <c r="E38" s="12"/>
      <c r="F38" s="12"/>
      <c r="G38" s="12"/>
      <c r="H38" s="12"/>
      <c r="I38" s="12"/>
    </row>
    <row r="39" spans="1:18" x14ac:dyDescent="0.2">
      <c r="A39" s="6" t="s">
        <v>7</v>
      </c>
      <c r="B39" s="7"/>
      <c r="C39" s="11">
        <v>0</v>
      </c>
      <c r="D39" s="11">
        <f t="shared" ref="D39:I39" si="2">D28+D29-D30+D37</f>
        <v>0</v>
      </c>
      <c r="E39" s="11">
        <f t="shared" si="2"/>
        <v>0</v>
      </c>
      <c r="F39" s="11">
        <f t="shared" si="2"/>
        <v>0</v>
      </c>
      <c r="G39" s="11">
        <f t="shared" si="2"/>
        <v>0</v>
      </c>
      <c r="H39" s="11">
        <f t="shared" si="2"/>
        <v>0</v>
      </c>
      <c r="I39" s="11">
        <f t="shared" si="2"/>
        <v>0</v>
      </c>
    </row>
    <row r="40" spans="1:18" x14ac:dyDescent="0.2">
      <c r="A40" s="20"/>
      <c r="B40" s="21"/>
      <c r="C40" s="12"/>
      <c r="D40" s="12"/>
      <c r="E40" s="12"/>
      <c r="F40" s="12"/>
      <c r="G40" s="12"/>
      <c r="H40" s="12"/>
      <c r="I40" s="12"/>
    </row>
    <row r="41" spans="1:18" x14ac:dyDescent="0.2">
      <c r="A41" s="6" t="s">
        <v>21</v>
      </c>
      <c r="B41" s="7"/>
      <c r="C41" s="22">
        <v>0</v>
      </c>
      <c r="D41" s="22">
        <v>0</v>
      </c>
      <c r="E41" s="22">
        <v>0</v>
      </c>
      <c r="F41" s="22">
        <v>0</v>
      </c>
      <c r="G41" s="22">
        <v>0</v>
      </c>
      <c r="H41" s="22">
        <v>0</v>
      </c>
      <c r="I41" s="22">
        <v>0</v>
      </c>
    </row>
    <row r="42" spans="1:18" x14ac:dyDescent="0.2">
      <c r="A42" s="20"/>
      <c r="B42" s="21"/>
      <c r="C42" s="12"/>
      <c r="D42" s="12"/>
      <c r="E42" s="12"/>
      <c r="F42" s="12"/>
      <c r="G42" s="12"/>
      <c r="H42" s="12"/>
      <c r="I42" s="12"/>
    </row>
    <row r="43" spans="1:18" x14ac:dyDescent="0.2">
      <c r="A43" s="6" t="s">
        <v>22</v>
      </c>
      <c r="B43" s="23"/>
      <c r="C43" s="38" t="s">
        <v>32</v>
      </c>
      <c r="D43" s="38" t="s">
        <v>32</v>
      </c>
      <c r="E43" s="38" t="s">
        <v>32</v>
      </c>
      <c r="F43" s="38" t="s">
        <v>32</v>
      </c>
      <c r="G43" s="38" t="s">
        <v>32</v>
      </c>
      <c r="H43" s="38" t="s">
        <v>32</v>
      </c>
      <c r="I43" s="38" t="s">
        <v>32</v>
      </c>
    </row>
    <row r="44" spans="1:18" ht="18" customHeight="1" x14ac:dyDescent="0.2">
      <c r="A44" s="360"/>
      <c r="B44" s="360"/>
      <c r="C44" s="360"/>
      <c r="D44" s="360"/>
      <c r="E44" s="360"/>
      <c r="F44" s="360"/>
      <c r="G44" s="360"/>
      <c r="H44" s="360"/>
      <c r="I44" s="360"/>
    </row>
    <row r="45" spans="1:18" x14ac:dyDescent="0.2">
      <c r="A45" s="27" t="s">
        <v>23</v>
      </c>
      <c r="B45" s="3"/>
      <c r="C45" s="28"/>
      <c r="D45" s="28"/>
      <c r="E45" s="29"/>
      <c r="F45" s="29"/>
      <c r="G45" s="29"/>
      <c r="H45" s="29"/>
      <c r="I45" s="29"/>
      <c r="R45" s="1" t="s">
        <v>228</v>
      </c>
    </row>
    <row r="46" spans="1:18" x14ac:dyDescent="0.2">
      <c r="A46" s="30" t="s">
        <v>45</v>
      </c>
      <c r="B46" s="21"/>
      <c r="C46" s="31"/>
      <c r="D46" s="31"/>
      <c r="E46" s="22"/>
      <c r="F46" s="22"/>
      <c r="G46" s="22"/>
      <c r="H46" s="22"/>
      <c r="I46" s="22"/>
    </row>
    <row r="47" spans="1:18" x14ac:dyDescent="0.2">
      <c r="A47" s="6"/>
      <c r="B47" s="7"/>
      <c r="C47" s="12"/>
      <c r="D47" s="12"/>
      <c r="E47" s="12"/>
      <c r="F47" s="12"/>
      <c r="G47" s="12"/>
      <c r="H47" s="12"/>
      <c r="I47" s="12"/>
    </row>
    <row r="48" spans="1:18" x14ac:dyDescent="0.2">
      <c r="A48" s="6" t="s">
        <v>6</v>
      </c>
      <c r="B48" s="7"/>
      <c r="C48" s="19"/>
      <c r="D48" s="19"/>
      <c r="E48" s="12"/>
      <c r="F48" s="12"/>
      <c r="G48" s="12"/>
      <c r="H48" s="12"/>
      <c r="I48" s="12"/>
    </row>
    <row r="49" spans="1:9" x14ac:dyDescent="0.2">
      <c r="A49" s="6"/>
      <c r="B49" s="7"/>
      <c r="C49" s="19"/>
      <c r="D49" s="19"/>
      <c r="E49" s="12"/>
      <c r="F49" s="12"/>
      <c r="G49" s="12"/>
      <c r="H49" s="12"/>
      <c r="I49" s="12"/>
    </row>
    <row r="50" spans="1:9" x14ac:dyDescent="0.2">
      <c r="A50" s="30" t="s">
        <v>8</v>
      </c>
      <c r="B50" s="23"/>
      <c r="C50" s="19"/>
      <c r="D50" s="19"/>
      <c r="E50" s="12"/>
      <c r="F50" s="12"/>
      <c r="G50" s="12"/>
      <c r="H50" s="12"/>
      <c r="I50" s="12"/>
    </row>
    <row r="51" spans="1:9" x14ac:dyDescent="0.2">
      <c r="A51" s="32" t="s">
        <v>9</v>
      </c>
      <c r="B51" s="33"/>
      <c r="C51" s="19"/>
      <c r="D51" s="19"/>
      <c r="E51" s="12"/>
      <c r="F51" s="12"/>
      <c r="G51" s="12"/>
      <c r="H51" s="12"/>
      <c r="I51" s="12"/>
    </row>
  </sheetData>
  <mergeCells count="7">
    <mergeCell ref="A44:I44"/>
    <mergeCell ref="B5:D6"/>
    <mergeCell ref="A8:I10"/>
    <mergeCell ref="A12:I13"/>
    <mergeCell ref="A15:I17"/>
    <mergeCell ref="A19:I19"/>
    <mergeCell ref="A24:I24"/>
  </mergeCells>
  <pageMargins left="0.7" right="0.7" top="0.75" bottom="0.75" header="0.3" footer="0.3"/>
  <pageSetup scale="75" orientation="landscape" r:id="rId1"/>
  <headerFooter>
    <oddHeader>&amp;CReport on Non-General Fund Information
for Submittal to the 2025 Legislature</oddHead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A51511-28B9-4CB3-A4B2-4438E9C1B1FB}">
  <sheetPr>
    <pageSetUpPr fitToPage="1"/>
  </sheetPr>
  <dimension ref="A1:R50"/>
  <sheetViews>
    <sheetView zoomScaleNormal="100" zoomScaleSheetLayoutView="100" workbookViewId="0">
      <selection activeCell="M16" sqref="M16:M20"/>
    </sheetView>
  </sheetViews>
  <sheetFormatPr defaultColWidth="10.28515625" defaultRowHeight="12.75" x14ac:dyDescent="0.2"/>
  <cols>
    <col min="1" max="2" width="17.28515625" style="1" customWidth="1"/>
    <col min="3" max="8" width="14" style="1" customWidth="1"/>
    <col min="9" max="9" width="13.140625" style="1" customWidth="1"/>
    <col min="10" max="10" width="10.28515625" style="1"/>
    <col min="11" max="11" width="10.85546875" style="1" bestFit="1" customWidth="1"/>
    <col min="12" max="12" width="10.28515625" style="1"/>
    <col min="13" max="14" width="11.28515625" style="1" bestFit="1" customWidth="1"/>
    <col min="15" max="16384" width="10.28515625" style="1"/>
  </cols>
  <sheetData>
    <row r="1" spans="1:9" x14ac:dyDescent="0.2">
      <c r="A1" s="190" t="s">
        <v>391</v>
      </c>
      <c r="B1" s="2"/>
      <c r="C1" s="2"/>
      <c r="D1" s="2"/>
      <c r="E1" s="2"/>
      <c r="F1" s="2"/>
      <c r="G1" s="2"/>
      <c r="H1" s="2"/>
      <c r="I1" s="2"/>
    </row>
    <row r="2" spans="1:9" x14ac:dyDescent="0.2">
      <c r="A2" s="2" t="s">
        <v>13</v>
      </c>
      <c r="B2" s="3" t="s">
        <v>30</v>
      </c>
      <c r="C2" s="3"/>
      <c r="D2" s="3"/>
      <c r="E2" s="2"/>
      <c r="F2" s="2"/>
      <c r="G2" s="4" t="s">
        <v>14</v>
      </c>
      <c r="H2" s="3" t="s">
        <v>35</v>
      </c>
      <c r="I2" s="3"/>
    </row>
    <row r="3" spans="1:9" x14ac:dyDescent="0.2">
      <c r="A3" s="2" t="s">
        <v>20</v>
      </c>
      <c r="B3" s="3" t="s">
        <v>230</v>
      </c>
      <c r="C3" s="3"/>
      <c r="D3" s="3"/>
      <c r="E3" s="2"/>
      <c r="F3" s="2"/>
      <c r="G3" s="4" t="s">
        <v>15</v>
      </c>
      <c r="H3" s="5" t="s">
        <v>37</v>
      </c>
      <c r="I3" s="5"/>
    </row>
    <row r="4" spans="1:9" ht="27.2" customHeight="1" x14ac:dyDescent="0.2">
      <c r="A4" s="2" t="s">
        <v>16</v>
      </c>
      <c r="B4" s="419" t="s">
        <v>263</v>
      </c>
      <c r="C4" s="419"/>
      <c r="D4" s="419"/>
      <c r="E4" s="2"/>
      <c r="F4" s="2"/>
      <c r="G4" s="4" t="s">
        <v>18</v>
      </c>
      <c r="H4" s="3" t="s">
        <v>31</v>
      </c>
      <c r="I4" s="3"/>
    </row>
    <row r="5" spans="1:9" ht="26.25" customHeight="1" x14ac:dyDescent="0.2">
      <c r="A5" s="2" t="s">
        <v>17</v>
      </c>
      <c r="B5" s="377" t="s">
        <v>264</v>
      </c>
      <c r="C5" s="377"/>
      <c r="D5" s="377"/>
      <c r="E5" s="2"/>
      <c r="F5" s="2"/>
      <c r="G5" s="4" t="s">
        <v>19</v>
      </c>
      <c r="H5" s="5" t="s">
        <v>265</v>
      </c>
      <c r="I5" s="5"/>
    </row>
    <row r="6" spans="1:9" ht="25.5" customHeight="1" x14ac:dyDescent="0.2">
      <c r="A6" s="2"/>
      <c r="B6" s="416"/>
      <c r="C6" s="416"/>
      <c r="D6" s="416"/>
      <c r="E6" s="2"/>
      <c r="F6" s="2"/>
      <c r="G6" s="2"/>
      <c r="H6" s="2"/>
      <c r="I6" s="2"/>
    </row>
    <row r="7" spans="1:9" x14ac:dyDescent="0.2">
      <c r="A7" s="2"/>
      <c r="B7" s="2"/>
      <c r="C7" s="2"/>
      <c r="D7" s="2"/>
      <c r="E7" s="2"/>
      <c r="F7" s="2"/>
      <c r="G7" s="2"/>
      <c r="H7" s="2"/>
      <c r="I7" s="2"/>
    </row>
    <row r="8" spans="1:9" s="129" customFormat="1" ht="12.75" customHeight="1" x14ac:dyDescent="0.2">
      <c r="A8" s="356" t="s">
        <v>266</v>
      </c>
      <c r="B8" s="356"/>
      <c r="C8" s="356"/>
      <c r="D8" s="356"/>
      <c r="E8" s="356"/>
      <c r="F8" s="356"/>
      <c r="G8" s="356"/>
      <c r="H8" s="356"/>
      <c r="I8" s="356"/>
    </row>
    <row r="9" spans="1:9" s="129" customFormat="1" x14ac:dyDescent="0.2">
      <c r="A9" s="356"/>
      <c r="B9" s="356"/>
      <c r="C9" s="356"/>
      <c r="D9" s="356"/>
      <c r="E9" s="356"/>
      <c r="F9" s="356"/>
      <c r="G9" s="356"/>
      <c r="H9" s="356"/>
      <c r="I9" s="356"/>
    </row>
    <row r="10" spans="1:9" s="129" customFormat="1" hidden="1" x14ac:dyDescent="0.2">
      <c r="A10" s="356"/>
      <c r="B10" s="356"/>
      <c r="C10" s="356"/>
      <c r="D10" s="356"/>
      <c r="E10" s="356"/>
      <c r="F10" s="356"/>
      <c r="G10" s="356"/>
      <c r="H10" s="356"/>
      <c r="I10" s="356"/>
    </row>
    <row r="11" spans="1:9" s="129" customFormat="1" ht="9.1999999999999993" hidden="1" customHeight="1" x14ac:dyDescent="0.2">
      <c r="A11" s="136"/>
      <c r="B11" s="136"/>
      <c r="C11" s="136"/>
      <c r="D11" s="136"/>
      <c r="E11" s="136"/>
      <c r="F11" s="136"/>
      <c r="G11" s="136"/>
      <c r="H11" s="136"/>
      <c r="I11" s="136"/>
    </row>
    <row r="12" spans="1:9" s="129" customFormat="1" ht="12.75" customHeight="1" x14ac:dyDescent="0.2">
      <c r="A12" s="355" t="s">
        <v>253</v>
      </c>
      <c r="B12" s="355"/>
      <c r="C12" s="355"/>
      <c r="D12" s="355"/>
      <c r="E12" s="355"/>
      <c r="F12" s="355"/>
      <c r="G12" s="355"/>
      <c r="H12" s="355"/>
      <c r="I12" s="355"/>
    </row>
    <row r="13" spans="1:9" s="129" customFormat="1" x14ac:dyDescent="0.2">
      <c r="A13" s="355"/>
      <c r="B13" s="355"/>
      <c r="C13" s="355"/>
      <c r="D13" s="355"/>
      <c r="E13" s="355"/>
      <c r="F13" s="355"/>
      <c r="G13" s="355"/>
      <c r="H13" s="355"/>
      <c r="I13" s="355"/>
    </row>
    <row r="14" spans="1:9" s="129" customFormat="1" hidden="1" x14ac:dyDescent="0.2">
      <c r="A14" s="138"/>
      <c r="B14" s="138"/>
      <c r="C14" s="138"/>
      <c r="D14" s="138"/>
      <c r="E14" s="138"/>
      <c r="F14" s="138"/>
      <c r="G14" s="138"/>
      <c r="H14" s="138"/>
      <c r="I14" s="138"/>
    </row>
    <row r="15" spans="1:9" s="129" customFormat="1" x14ac:dyDescent="0.2">
      <c r="A15" s="356" t="s">
        <v>267</v>
      </c>
      <c r="B15" s="356"/>
      <c r="C15" s="356"/>
      <c r="D15" s="356"/>
      <c r="E15" s="356"/>
      <c r="F15" s="356"/>
      <c r="G15" s="356"/>
      <c r="H15" s="356"/>
      <c r="I15" s="356"/>
    </row>
    <row r="16" spans="1:9" s="129" customFormat="1" x14ac:dyDescent="0.2">
      <c r="A16" s="356"/>
      <c r="B16" s="356"/>
      <c r="C16" s="356"/>
      <c r="D16" s="356"/>
      <c r="E16" s="356"/>
      <c r="F16" s="356"/>
      <c r="G16" s="356"/>
      <c r="H16" s="356"/>
      <c r="I16" s="356"/>
    </row>
    <row r="17" spans="1:15" s="129" customFormat="1" x14ac:dyDescent="0.2">
      <c r="A17" s="356"/>
      <c r="B17" s="356"/>
      <c r="C17" s="356"/>
      <c r="D17" s="356"/>
      <c r="E17" s="356"/>
      <c r="F17" s="356"/>
      <c r="G17" s="356"/>
      <c r="H17" s="356"/>
      <c r="I17" s="356"/>
    </row>
    <row r="18" spans="1:15" s="129" customFormat="1" ht="7.5" hidden="1" customHeight="1" x14ac:dyDescent="0.2">
      <c r="A18" s="207"/>
      <c r="B18" s="207"/>
      <c r="C18" s="207"/>
      <c r="D18" s="207"/>
      <c r="E18" s="207"/>
      <c r="F18" s="207"/>
      <c r="G18" s="207"/>
      <c r="H18" s="207"/>
      <c r="I18" s="207"/>
    </row>
    <row r="19" spans="1:15" s="129" customFormat="1" x14ac:dyDescent="0.2">
      <c r="A19" s="363" t="s">
        <v>358</v>
      </c>
      <c r="B19" s="364"/>
      <c r="C19" s="364"/>
      <c r="D19" s="364"/>
      <c r="E19" s="364"/>
      <c r="F19" s="364"/>
      <c r="G19" s="364"/>
      <c r="H19" s="364"/>
      <c r="I19" s="364"/>
    </row>
    <row r="20" spans="1:15" s="129" customFormat="1" ht="18" customHeight="1" x14ac:dyDescent="0.2">
      <c r="A20" s="265" t="s">
        <v>332</v>
      </c>
      <c r="B20" s="267"/>
      <c r="C20" s="214"/>
      <c r="D20" s="214" t="s">
        <v>334</v>
      </c>
      <c r="E20" s="126"/>
      <c r="F20" s="126"/>
      <c r="G20" s="126"/>
      <c r="H20" s="126"/>
      <c r="I20" s="126"/>
    </row>
    <row r="21" spans="1:15" s="129" customFormat="1" x14ac:dyDescent="0.2">
      <c r="A21" s="266" t="s">
        <v>333</v>
      </c>
      <c r="B21" s="73"/>
      <c r="C21" s="73"/>
      <c r="D21" s="73"/>
      <c r="E21" s="214"/>
      <c r="F21" s="214"/>
      <c r="G21" s="214"/>
      <c r="H21" s="214"/>
      <c r="I21" s="214"/>
    </row>
    <row r="22" spans="1:15" ht="6.75" customHeight="1" x14ac:dyDescent="0.2">
      <c r="A22" s="2"/>
      <c r="B22" s="2"/>
      <c r="C22" s="2"/>
      <c r="D22" s="2"/>
      <c r="E22" s="2"/>
      <c r="F22" s="2"/>
      <c r="G22" s="2"/>
      <c r="H22" s="2"/>
      <c r="I22" s="2"/>
    </row>
    <row r="23" spans="1:15" x14ac:dyDescent="0.2">
      <c r="A23" s="374" t="s">
        <v>12</v>
      </c>
      <c r="B23" s="375"/>
      <c r="C23" s="375"/>
      <c r="D23" s="375"/>
      <c r="E23" s="375"/>
      <c r="F23" s="375"/>
      <c r="G23" s="375"/>
      <c r="H23" s="375"/>
      <c r="I23" s="376"/>
      <c r="K23" s="297"/>
      <c r="L23" s="297"/>
      <c r="M23" s="297"/>
      <c r="N23" s="297"/>
      <c r="O23" s="297"/>
    </row>
    <row r="24" spans="1:15" x14ac:dyDescent="0.2">
      <c r="A24" s="6"/>
      <c r="B24" s="7"/>
      <c r="C24" s="8" t="s">
        <v>26</v>
      </c>
      <c r="D24" s="8" t="s">
        <v>27</v>
      </c>
      <c r="E24" s="8" t="s">
        <v>28</v>
      </c>
      <c r="F24" s="8" t="s">
        <v>29</v>
      </c>
      <c r="G24" s="36" t="s">
        <v>100</v>
      </c>
      <c r="H24" s="36" t="s">
        <v>101</v>
      </c>
      <c r="I24" s="36" t="s">
        <v>102</v>
      </c>
      <c r="K24" s="297"/>
      <c r="L24" s="297"/>
      <c r="M24" s="297"/>
      <c r="N24" s="297"/>
      <c r="O24" s="297"/>
    </row>
    <row r="25" spans="1:15" x14ac:dyDescent="0.2">
      <c r="A25" s="6"/>
      <c r="B25" s="7"/>
      <c r="C25" s="10" t="s">
        <v>10</v>
      </c>
      <c r="D25" s="10" t="s">
        <v>10</v>
      </c>
      <c r="E25" s="10" t="s">
        <v>10</v>
      </c>
      <c r="F25" s="10" t="s">
        <v>10</v>
      </c>
      <c r="G25" s="10" t="s">
        <v>10</v>
      </c>
      <c r="H25" s="10" t="s">
        <v>11</v>
      </c>
      <c r="I25" s="10" t="s">
        <v>11</v>
      </c>
      <c r="K25" s="297"/>
      <c r="L25" s="297"/>
      <c r="M25" s="297"/>
      <c r="N25" s="297"/>
      <c r="O25" s="297"/>
    </row>
    <row r="26" spans="1:15" x14ac:dyDescent="0.2">
      <c r="A26" s="6" t="s">
        <v>0</v>
      </c>
      <c r="B26" s="7"/>
      <c r="C26" s="12">
        <v>0</v>
      </c>
      <c r="D26" s="12">
        <v>0</v>
      </c>
      <c r="E26" s="12">
        <v>277463</v>
      </c>
      <c r="F26" s="12">
        <v>244755</v>
      </c>
      <c r="G26" s="287">
        <v>0</v>
      </c>
      <c r="H26" s="287">
        <v>0</v>
      </c>
      <c r="I26" s="287">
        <v>0</v>
      </c>
      <c r="K26" s="297"/>
      <c r="L26" s="297"/>
      <c r="M26" s="297"/>
      <c r="N26" s="297"/>
      <c r="O26" s="297"/>
    </row>
    <row r="27" spans="1:15" x14ac:dyDescent="0.2">
      <c r="A27" s="6" t="s">
        <v>1</v>
      </c>
      <c r="B27" s="7"/>
      <c r="C27" s="12">
        <v>0</v>
      </c>
      <c r="D27" s="12">
        <v>0</v>
      </c>
      <c r="E27" s="12">
        <f>D38</f>
        <v>0</v>
      </c>
      <c r="F27" s="12">
        <f>E38</f>
        <v>17.410000000003492</v>
      </c>
      <c r="G27" s="287">
        <f t="shared" ref="G27:I27" si="0">F38</f>
        <v>5.8207660913467407E-11</v>
      </c>
      <c r="H27" s="287">
        <f t="shared" si="0"/>
        <v>5.8207660913467407E-11</v>
      </c>
      <c r="I27" s="287">
        <f t="shared" si="0"/>
        <v>5.8207660913467407E-11</v>
      </c>
      <c r="K27" s="297"/>
      <c r="L27" s="297"/>
      <c r="M27" s="297"/>
      <c r="N27" s="297"/>
      <c r="O27" s="297"/>
    </row>
    <row r="28" spans="1:15" x14ac:dyDescent="0.2">
      <c r="A28" s="6" t="s">
        <v>2</v>
      </c>
      <c r="B28" s="7"/>
      <c r="C28" s="12">
        <v>0</v>
      </c>
      <c r="D28" s="12">
        <v>0</v>
      </c>
      <c r="E28" s="12">
        <v>42200</v>
      </c>
      <c r="F28" s="12">
        <v>263545.88</v>
      </c>
      <c r="G28" s="287">
        <v>0</v>
      </c>
      <c r="H28" s="287">
        <v>0</v>
      </c>
      <c r="I28" s="287">
        <v>0</v>
      </c>
      <c r="K28" s="297"/>
      <c r="L28" s="297"/>
      <c r="M28" s="297"/>
      <c r="N28" s="297"/>
      <c r="O28" s="297"/>
    </row>
    <row r="29" spans="1:15" x14ac:dyDescent="0.2">
      <c r="A29" s="6" t="s">
        <v>3</v>
      </c>
      <c r="B29" s="7"/>
      <c r="C29" s="12">
        <v>0</v>
      </c>
      <c r="D29" s="12">
        <v>0</v>
      </c>
      <c r="E29" s="12">
        <v>42182.59</v>
      </c>
      <c r="F29" s="12">
        <v>263563.28999999998</v>
      </c>
      <c r="G29" s="287">
        <v>0</v>
      </c>
      <c r="H29" s="287">
        <v>0</v>
      </c>
      <c r="I29" s="287">
        <v>0</v>
      </c>
      <c r="K29" s="297"/>
      <c r="L29" s="297"/>
      <c r="M29" s="328"/>
      <c r="N29" s="328"/>
      <c r="O29" s="297"/>
    </row>
    <row r="30" spans="1:15" x14ac:dyDescent="0.2">
      <c r="A30" s="6"/>
      <c r="B30" s="7"/>
      <c r="C30" s="12"/>
      <c r="D30" s="12"/>
      <c r="E30" s="12"/>
      <c r="F30" s="12"/>
      <c r="G30" s="12"/>
      <c r="H30" s="12"/>
      <c r="I30" s="12"/>
      <c r="K30" s="329"/>
      <c r="L30" s="297"/>
      <c r="M30" s="328"/>
      <c r="N30" s="328"/>
      <c r="O30" s="297"/>
    </row>
    <row r="31" spans="1:15" x14ac:dyDescent="0.2">
      <c r="A31" s="6" t="s">
        <v>4</v>
      </c>
      <c r="B31" s="5"/>
      <c r="C31" s="179"/>
      <c r="D31" s="179"/>
      <c r="E31" s="11"/>
      <c r="F31" s="11"/>
      <c r="G31" s="11"/>
      <c r="H31" s="11"/>
      <c r="I31" s="11"/>
      <c r="K31" s="330"/>
      <c r="L31" s="297"/>
      <c r="M31" s="297"/>
      <c r="N31" s="297"/>
      <c r="O31" s="297"/>
    </row>
    <row r="32" spans="1:15" x14ac:dyDescent="0.2">
      <c r="A32" s="337" t="s">
        <v>25</v>
      </c>
      <c r="B32" s="5"/>
      <c r="C32" s="180"/>
      <c r="D32" s="180"/>
      <c r="E32" s="191"/>
      <c r="F32" s="191"/>
      <c r="G32" s="191"/>
      <c r="H32" s="191"/>
      <c r="I32" s="191"/>
      <c r="K32" s="331"/>
      <c r="L32" s="297"/>
      <c r="M32" s="297"/>
      <c r="N32" s="297"/>
      <c r="O32" s="297"/>
    </row>
    <row r="33" spans="1:18" x14ac:dyDescent="0.2">
      <c r="A33" s="208"/>
      <c r="B33" s="209"/>
      <c r="C33" s="12"/>
      <c r="D33" s="12"/>
      <c r="E33" s="12"/>
      <c r="F33" s="12"/>
      <c r="G33" s="12"/>
      <c r="H33" s="12"/>
      <c r="I33" s="12"/>
    </row>
    <row r="34" spans="1:18" x14ac:dyDescent="0.2">
      <c r="A34" s="208"/>
      <c r="B34" s="209"/>
      <c r="C34" s="12"/>
      <c r="D34" s="12"/>
      <c r="E34" s="12"/>
      <c r="F34" s="12"/>
      <c r="G34" s="12"/>
      <c r="H34" s="12"/>
      <c r="I34" s="12"/>
    </row>
    <row r="35" spans="1:18" x14ac:dyDescent="0.2">
      <c r="A35" s="20"/>
      <c r="B35" s="21"/>
      <c r="C35" s="12"/>
      <c r="D35" s="12"/>
      <c r="E35" s="12"/>
      <c r="F35" s="12"/>
      <c r="G35" s="12"/>
      <c r="H35" s="12"/>
      <c r="I35" s="12"/>
    </row>
    <row r="36" spans="1:18" x14ac:dyDescent="0.2">
      <c r="A36" s="6" t="s">
        <v>5</v>
      </c>
      <c r="B36" s="7"/>
      <c r="C36" s="12">
        <v>0</v>
      </c>
      <c r="D36" s="12">
        <f t="shared" ref="D36:F36" si="1">SUM(D33:D35)</f>
        <v>0</v>
      </c>
      <c r="E36" s="12">
        <f t="shared" si="1"/>
        <v>0</v>
      </c>
      <c r="F36" s="12">
        <f t="shared" si="1"/>
        <v>0</v>
      </c>
      <c r="G36" s="12">
        <f t="shared" ref="G36:I36" si="2">SUM(G33:G35)</f>
        <v>0</v>
      </c>
      <c r="H36" s="12">
        <f t="shared" si="2"/>
        <v>0</v>
      </c>
      <c r="I36" s="12">
        <f t="shared" si="2"/>
        <v>0</v>
      </c>
    </row>
    <row r="37" spans="1:18" x14ac:dyDescent="0.2">
      <c r="A37" s="6"/>
      <c r="B37" s="7"/>
      <c r="C37" s="12"/>
      <c r="D37" s="12"/>
      <c r="E37" s="12"/>
      <c r="F37" s="12"/>
      <c r="G37" s="12"/>
      <c r="H37" s="12"/>
      <c r="I37" s="12"/>
    </row>
    <row r="38" spans="1:18" x14ac:dyDescent="0.2">
      <c r="A38" s="6" t="s">
        <v>7</v>
      </c>
      <c r="B38" s="7"/>
      <c r="C38" s="11">
        <v>0</v>
      </c>
      <c r="D38" s="11">
        <f t="shared" ref="D38:I38" si="3">D27+D28-D29+D36</f>
        <v>0</v>
      </c>
      <c r="E38" s="11">
        <f t="shared" si="3"/>
        <v>17.410000000003492</v>
      </c>
      <c r="F38" s="11">
        <f t="shared" si="3"/>
        <v>5.8207660913467407E-11</v>
      </c>
      <c r="G38" s="11">
        <f t="shared" si="3"/>
        <v>5.8207660913467407E-11</v>
      </c>
      <c r="H38" s="11">
        <f t="shared" si="3"/>
        <v>5.8207660913467407E-11</v>
      </c>
      <c r="I38" s="11">
        <f t="shared" si="3"/>
        <v>5.8207660913467407E-11</v>
      </c>
    </row>
    <row r="39" spans="1:18" x14ac:dyDescent="0.2">
      <c r="A39" s="20"/>
      <c r="B39" s="21"/>
      <c r="C39" s="12"/>
      <c r="D39" s="12"/>
      <c r="E39" s="12"/>
      <c r="F39" s="12"/>
      <c r="G39" s="12"/>
      <c r="H39" s="12"/>
      <c r="I39" s="12"/>
    </row>
    <row r="40" spans="1:18" x14ac:dyDescent="0.2">
      <c r="A40" s="6" t="s">
        <v>21</v>
      </c>
      <c r="B40" s="7"/>
      <c r="C40" s="22">
        <v>0</v>
      </c>
      <c r="D40" s="22">
        <v>0</v>
      </c>
      <c r="E40" s="22">
        <v>0</v>
      </c>
      <c r="F40" s="22">
        <v>0</v>
      </c>
      <c r="G40" s="22">
        <v>0</v>
      </c>
      <c r="H40" s="22">
        <v>0</v>
      </c>
      <c r="I40" s="22">
        <v>0</v>
      </c>
    </row>
    <row r="41" spans="1:18" x14ac:dyDescent="0.2">
      <c r="A41" s="20"/>
      <c r="B41" s="21"/>
      <c r="C41" s="12"/>
      <c r="D41" s="12"/>
      <c r="E41" s="12"/>
      <c r="F41" s="12"/>
      <c r="G41" s="12"/>
      <c r="H41" s="12"/>
      <c r="I41" s="12"/>
    </row>
    <row r="42" spans="1:18" x14ac:dyDescent="0.2">
      <c r="A42" s="6" t="s">
        <v>22</v>
      </c>
      <c r="B42" s="23"/>
      <c r="C42" s="38" t="s">
        <v>32</v>
      </c>
      <c r="D42" s="38" t="s">
        <v>32</v>
      </c>
      <c r="E42" s="38" t="s">
        <v>32</v>
      </c>
      <c r="F42" s="38" t="s">
        <v>32</v>
      </c>
      <c r="G42" s="38" t="s">
        <v>32</v>
      </c>
      <c r="H42" s="38" t="s">
        <v>32</v>
      </c>
      <c r="I42" s="38" t="s">
        <v>32</v>
      </c>
    </row>
    <row r="43" spans="1:18" ht="18" customHeight="1" x14ac:dyDescent="0.2">
      <c r="A43" s="360"/>
      <c r="B43" s="360"/>
      <c r="C43" s="360"/>
      <c r="D43" s="360"/>
      <c r="E43" s="360"/>
      <c r="F43" s="360"/>
      <c r="G43" s="360"/>
      <c r="H43" s="360"/>
      <c r="I43" s="360"/>
    </row>
    <row r="44" spans="1:18" x14ac:dyDescent="0.2">
      <c r="A44" s="27" t="s">
        <v>23</v>
      </c>
      <c r="B44" s="3"/>
      <c r="C44" s="28"/>
      <c r="D44" s="28"/>
      <c r="E44" s="29"/>
      <c r="F44" s="29"/>
      <c r="G44" s="29"/>
      <c r="H44" s="29"/>
      <c r="I44" s="29"/>
      <c r="R44" s="1" t="s">
        <v>228</v>
      </c>
    </row>
    <row r="45" spans="1:18" x14ac:dyDescent="0.2">
      <c r="A45" s="30" t="s">
        <v>45</v>
      </c>
      <c r="B45" s="21"/>
      <c r="C45" s="31"/>
      <c r="D45" s="31"/>
      <c r="E45" s="22"/>
      <c r="F45" s="22"/>
      <c r="G45" s="22"/>
      <c r="H45" s="22"/>
      <c r="I45" s="22"/>
    </row>
    <row r="46" spans="1:18" x14ac:dyDescent="0.2">
      <c r="A46" s="6"/>
      <c r="B46" s="7"/>
      <c r="C46" s="12"/>
      <c r="D46" s="12"/>
      <c r="E46" s="12"/>
      <c r="F46" s="12"/>
      <c r="G46" s="12"/>
      <c r="H46" s="12"/>
      <c r="I46" s="12"/>
    </row>
    <row r="47" spans="1:18" x14ac:dyDescent="0.2">
      <c r="A47" s="6" t="s">
        <v>6</v>
      </c>
      <c r="B47" s="7"/>
      <c r="C47" s="19"/>
      <c r="D47" s="19"/>
      <c r="E47" s="12"/>
      <c r="F47" s="12"/>
      <c r="G47" s="12"/>
      <c r="H47" s="12"/>
      <c r="I47" s="12"/>
    </row>
    <row r="48" spans="1:18" x14ac:dyDescent="0.2">
      <c r="A48" s="6"/>
      <c r="B48" s="7"/>
      <c r="C48" s="19"/>
      <c r="D48" s="19"/>
      <c r="E48" s="12"/>
      <c r="F48" s="12"/>
      <c r="G48" s="12"/>
      <c r="H48" s="12"/>
      <c r="I48" s="12"/>
    </row>
    <row r="49" spans="1:9" x14ac:dyDescent="0.2">
      <c r="A49" s="30" t="s">
        <v>8</v>
      </c>
      <c r="B49" s="23"/>
      <c r="C49" s="19"/>
      <c r="D49" s="19"/>
      <c r="E49" s="12"/>
      <c r="F49" s="12"/>
      <c r="G49" s="12"/>
      <c r="H49" s="12"/>
      <c r="I49" s="12"/>
    </row>
    <row r="50" spans="1:9" x14ac:dyDescent="0.2">
      <c r="A50" s="32" t="s">
        <v>9</v>
      </c>
      <c r="B50" s="33"/>
      <c r="C50" s="19"/>
      <c r="D50" s="19"/>
      <c r="E50" s="12"/>
      <c r="F50" s="12"/>
      <c r="G50" s="12"/>
      <c r="H50" s="12"/>
      <c r="I50" s="12"/>
    </row>
  </sheetData>
  <mergeCells count="8">
    <mergeCell ref="A23:I23"/>
    <mergeCell ref="A43:I43"/>
    <mergeCell ref="B4:D4"/>
    <mergeCell ref="B5:D6"/>
    <mergeCell ref="A8:I10"/>
    <mergeCell ref="A12:I13"/>
    <mergeCell ref="A15:I17"/>
    <mergeCell ref="A19:I19"/>
  </mergeCells>
  <pageMargins left="0.7" right="0.7" top="0.75" bottom="0.75" header="0.3" footer="0.3"/>
  <pageSetup scale="82" orientation="landscape" r:id="rId1"/>
  <headerFooter>
    <oddHeader>&amp;CReport on Non-General Fund Information
for Submittal to the 2025 Legislature</oddHead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232374-BBC6-46C3-8A3B-69E680E7CFA1}">
  <sheetPr>
    <pageSetUpPr fitToPage="1"/>
  </sheetPr>
  <dimension ref="A1:O46"/>
  <sheetViews>
    <sheetView zoomScaleNormal="100" zoomScaleSheetLayoutView="100" workbookViewId="0">
      <selection activeCell="K16" sqref="K16"/>
    </sheetView>
  </sheetViews>
  <sheetFormatPr defaultColWidth="8.85546875" defaultRowHeight="12.75" x14ac:dyDescent="0.2"/>
  <cols>
    <col min="1" max="2" width="17.28515625" style="1" customWidth="1"/>
    <col min="3" max="8" width="14" style="1" customWidth="1"/>
    <col min="9" max="9" width="13.140625" style="1" customWidth="1"/>
    <col min="10" max="13" width="8.85546875" style="1"/>
    <col min="14" max="15" width="10.28515625" style="1" bestFit="1" customWidth="1"/>
    <col min="16" max="16384" width="8.85546875" style="1"/>
  </cols>
  <sheetData>
    <row r="1" spans="1:9" x14ac:dyDescent="0.2">
      <c r="A1" s="2"/>
      <c r="B1" s="2"/>
      <c r="C1" s="2"/>
      <c r="D1" s="2"/>
      <c r="E1" s="2"/>
      <c r="F1" s="2"/>
      <c r="G1" s="2"/>
      <c r="H1" s="2"/>
      <c r="I1" s="2"/>
    </row>
    <row r="2" spans="1:9" x14ac:dyDescent="0.2">
      <c r="A2" s="2" t="s">
        <v>13</v>
      </c>
      <c r="B2" s="3" t="s">
        <v>30</v>
      </c>
      <c r="C2" s="3"/>
      <c r="D2" s="3"/>
      <c r="E2" s="2"/>
      <c r="F2" s="2"/>
      <c r="G2" s="4" t="s">
        <v>14</v>
      </c>
      <c r="H2" s="3" t="s">
        <v>35</v>
      </c>
      <c r="I2" s="3"/>
    </row>
    <row r="3" spans="1:9" x14ac:dyDescent="0.2">
      <c r="A3" s="2" t="s">
        <v>20</v>
      </c>
      <c r="B3" s="3" t="s">
        <v>64</v>
      </c>
      <c r="C3" s="3"/>
      <c r="D3" s="3"/>
      <c r="E3" s="2"/>
      <c r="F3" s="2"/>
      <c r="G3" s="4" t="s">
        <v>15</v>
      </c>
      <c r="H3" s="5" t="s">
        <v>37</v>
      </c>
      <c r="I3" s="5"/>
    </row>
    <row r="4" spans="1:9" x14ac:dyDescent="0.2">
      <c r="A4" s="2" t="s">
        <v>16</v>
      </c>
      <c r="B4" s="3" t="s">
        <v>268</v>
      </c>
      <c r="C4" s="3"/>
      <c r="D4" s="3"/>
      <c r="E4" s="2"/>
      <c r="F4" s="2"/>
      <c r="G4" s="4" t="s">
        <v>18</v>
      </c>
      <c r="H4" s="3" t="s">
        <v>31</v>
      </c>
      <c r="I4" s="3"/>
    </row>
    <row r="5" spans="1:9" ht="12.75" customHeight="1" x14ac:dyDescent="0.2">
      <c r="A5" s="2" t="s">
        <v>17</v>
      </c>
      <c r="B5" s="377" t="s">
        <v>269</v>
      </c>
      <c r="C5" s="377"/>
      <c r="D5" s="377"/>
      <c r="E5" s="128"/>
      <c r="F5" s="2"/>
      <c r="G5" s="4" t="s">
        <v>19</v>
      </c>
      <c r="H5" s="5" t="s">
        <v>270</v>
      </c>
      <c r="I5" s="5"/>
    </row>
    <row r="6" spans="1:9" ht="39" customHeight="1" x14ac:dyDescent="0.2">
      <c r="A6" s="2"/>
      <c r="B6" s="416"/>
      <c r="C6" s="416"/>
      <c r="D6" s="416"/>
      <c r="E6" s="128"/>
      <c r="F6" s="2"/>
      <c r="G6" s="2"/>
      <c r="H6" s="2"/>
      <c r="I6" s="2"/>
    </row>
    <row r="7" spans="1:9" x14ac:dyDescent="0.2">
      <c r="A7" s="2"/>
      <c r="B7" s="2"/>
      <c r="C7" s="2"/>
      <c r="D7" s="2"/>
      <c r="E7" s="2"/>
      <c r="F7" s="2"/>
      <c r="G7" s="2"/>
      <c r="H7" s="2"/>
      <c r="I7" s="2"/>
    </row>
    <row r="8" spans="1:9" ht="24" customHeight="1" x14ac:dyDescent="0.2">
      <c r="A8" s="371" t="s">
        <v>271</v>
      </c>
      <c r="B8" s="371"/>
      <c r="C8" s="371"/>
      <c r="D8" s="371"/>
      <c r="E8" s="371"/>
      <c r="F8" s="371"/>
      <c r="G8" s="371"/>
      <c r="H8" s="371"/>
      <c r="I8" s="371"/>
    </row>
    <row r="9" spans="1:9" x14ac:dyDescent="0.2">
      <c r="A9" s="2"/>
      <c r="B9" s="2"/>
      <c r="C9" s="2"/>
      <c r="D9" s="2"/>
      <c r="E9" s="2"/>
      <c r="F9" s="2"/>
      <c r="G9" s="2"/>
      <c r="H9" s="2"/>
      <c r="I9" s="2"/>
    </row>
    <row r="10" spans="1:9" x14ac:dyDescent="0.2">
      <c r="A10" s="355" t="s">
        <v>253</v>
      </c>
      <c r="B10" s="355"/>
      <c r="C10" s="355"/>
      <c r="D10" s="355"/>
      <c r="E10" s="355"/>
      <c r="F10" s="355"/>
      <c r="G10" s="355"/>
      <c r="H10" s="355"/>
      <c r="I10" s="355"/>
    </row>
    <row r="11" spans="1:9" x14ac:dyDescent="0.2">
      <c r="A11" s="355"/>
      <c r="B11" s="355"/>
      <c r="C11" s="355"/>
      <c r="D11" s="355"/>
      <c r="E11" s="355"/>
      <c r="F11" s="355"/>
      <c r="G11" s="355"/>
      <c r="H11" s="355"/>
      <c r="I11" s="355"/>
    </row>
    <row r="12" spans="1:9" ht="27.75" customHeight="1" x14ac:dyDescent="0.2">
      <c r="A12" s="371" t="s">
        <v>272</v>
      </c>
      <c r="B12" s="371"/>
      <c r="C12" s="371"/>
      <c r="D12" s="371"/>
      <c r="E12" s="371"/>
      <c r="F12" s="371"/>
      <c r="G12" s="371"/>
      <c r="H12" s="371"/>
      <c r="I12" s="371"/>
    </row>
    <row r="13" spans="1:9" x14ac:dyDescent="0.2">
      <c r="A13" s="2"/>
      <c r="B13" s="2"/>
      <c r="C13" s="2"/>
      <c r="D13" s="2"/>
      <c r="E13" s="2"/>
      <c r="F13" s="2"/>
      <c r="G13" s="2"/>
      <c r="H13" s="2"/>
      <c r="I13" s="2"/>
    </row>
    <row r="14" spans="1:9" x14ac:dyDescent="0.2">
      <c r="A14" s="363" t="s">
        <v>273</v>
      </c>
      <c r="B14" s="364"/>
      <c r="C14" s="364"/>
      <c r="D14" s="364"/>
      <c r="E14" s="364"/>
      <c r="F14" s="364"/>
      <c r="G14" s="364"/>
      <c r="H14" s="364"/>
      <c r="I14" s="364"/>
    </row>
    <row r="15" spans="1:9" ht="13.5" customHeight="1" x14ac:dyDescent="0.2">
      <c r="A15" s="2"/>
      <c r="B15" s="2"/>
      <c r="C15" s="2"/>
      <c r="D15" s="2"/>
      <c r="E15" s="2"/>
      <c r="F15" s="2"/>
      <c r="G15" s="2"/>
      <c r="H15" s="2"/>
      <c r="I15" s="2"/>
    </row>
    <row r="16" spans="1:9" ht="15" customHeight="1" x14ac:dyDescent="0.2">
      <c r="A16" s="265" t="s">
        <v>332</v>
      </c>
      <c r="B16" s="267"/>
      <c r="C16" s="214"/>
      <c r="D16" s="214" t="s">
        <v>334</v>
      </c>
      <c r="E16" s="2"/>
      <c r="F16" s="2"/>
      <c r="G16" s="2"/>
      <c r="H16" s="2"/>
      <c r="I16" s="2"/>
    </row>
    <row r="17" spans="1:15" x14ac:dyDescent="0.2">
      <c r="A17" s="266" t="s">
        <v>333</v>
      </c>
      <c r="B17" s="73"/>
      <c r="C17" s="73"/>
      <c r="D17" s="73"/>
      <c r="E17" s="2"/>
      <c r="F17" s="2"/>
      <c r="G17" s="2"/>
      <c r="H17" s="2"/>
      <c r="I17" s="2"/>
    </row>
    <row r="18" spans="1:15" x14ac:dyDescent="0.2">
      <c r="A18" s="266"/>
      <c r="B18" s="73"/>
      <c r="C18" s="73"/>
      <c r="D18" s="73"/>
      <c r="E18" s="2"/>
      <c r="F18" s="2"/>
      <c r="G18" s="2"/>
      <c r="H18" s="2"/>
      <c r="I18" s="2"/>
    </row>
    <row r="19" spans="1:15" x14ac:dyDescent="0.2">
      <c r="A19" s="374" t="s">
        <v>12</v>
      </c>
      <c r="B19" s="375"/>
      <c r="C19" s="375"/>
      <c r="D19" s="375"/>
      <c r="E19" s="375"/>
      <c r="F19" s="375"/>
      <c r="G19" s="375"/>
      <c r="H19" s="375"/>
      <c r="I19" s="376"/>
    </row>
    <row r="20" spans="1:15" x14ac:dyDescent="0.2">
      <c r="A20" s="6"/>
      <c r="B20" s="7"/>
      <c r="C20" s="8" t="s">
        <v>26</v>
      </c>
      <c r="D20" s="8" t="s">
        <v>27</v>
      </c>
      <c r="E20" s="8" t="s">
        <v>28</v>
      </c>
      <c r="F20" s="8" t="s">
        <v>29</v>
      </c>
      <c r="G20" s="36" t="s">
        <v>100</v>
      </c>
      <c r="H20" s="36" t="s">
        <v>101</v>
      </c>
      <c r="I20" s="36" t="s">
        <v>102</v>
      </c>
    </row>
    <row r="21" spans="1:15" x14ac:dyDescent="0.2">
      <c r="A21" s="6"/>
      <c r="B21" s="7"/>
      <c r="C21" s="10" t="s">
        <v>10</v>
      </c>
      <c r="D21" s="10" t="s">
        <v>10</v>
      </c>
      <c r="E21" s="10" t="s">
        <v>10</v>
      </c>
      <c r="F21" s="10" t="s">
        <v>10</v>
      </c>
      <c r="G21" s="10" t="s">
        <v>10</v>
      </c>
      <c r="H21" s="10" t="s">
        <v>11</v>
      </c>
      <c r="I21" s="10" t="s">
        <v>11</v>
      </c>
    </row>
    <row r="22" spans="1:15" x14ac:dyDescent="0.2">
      <c r="A22" s="6" t="s">
        <v>0</v>
      </c>
      <c r="B22" s="7"/>
      <c r="C22" s="12"/>
      <c r="D22" s="12">
        <v>0</v>
      </c>
      <c r="E22" s="12">
        <v>100000</v>
      </c>
      <c r="F22" s="12">
        <v>100000</v>
      </c>
      <c r="G22" s="12">
        <v>21596.6</v>
      </c>
      <c r="H22" s="12">
        <v>21596.6</v>
      </c>
      <c r="I22" s="287">
        <v>0</v>
      </c>
      <c r="K22" s="297"/>
      <c r="L22" s="297"/>
      <c r="M22" s="297"/>
      <c r="N22" s="297"/>
      <c r="O22" s="297"/>
    </row>
    <row r="23" spans="1:15" x14ac:dyDescent="0.2">
      <c r="A23" s="6" t="s">
        <v>1</v>
      </c>
      <c r="B23" s="7"/>
      <c r="C23" s="12">
        <f t="shared" ref="C23:I23" si="0">B34</f>
        <v>0</v>
      </c>
      <c r="D23" s="12">
        <f t="shared" si="0"/>
        <v>0</v>
      </c>
      <c r="E23" s="12">
        <f t="shared" si="0"/>
        <v>7.3800000000001091</v>
      </c>
      <c r="F23" s="12">
        <f t="shared" si="0"/>
        <v>0</v>
      </c>
      <c r="G23" s="12">
        <f t="shared" si="0"/>
        <v>13.989999999999782</v>
      </c>
      <c r="H23" s="12">
        <f t="shared" si="0"/>
        <v>13.989999999999782</v>
      </c>
      <c r="I23" s="287">
        <f t="shared" si="0"/>
        <v>-0.41000000000349246</v>
      </c>
      <c r="K23" s="297"/>
      <c r="L23" s="297"/>
      <c r="M23" s="297"/>
      <c r="N23" s="297"/>
      <c r="O23" s="297"/>
    </row>
    <row r="24" spans="1:15" x14ac:dyDescent="0.2">
      <c r="A24" s="6" t="s">
        <v>2</v>
      </c>
      <c r="B24" s="7"/>
      <c r="C24" s="12"/>
      <c r="D24" s="12">
        <v>1075</v>
      </c>
      <c r="E24" s="12">
        <v>43247.11</v>
      </c>
      <c r="F24" s="12">
        <v>12591.28</v>
      </c>
      <c r="G24" s="287">
        <v>0</v>
      </c>
      <c r="H24" s="12">
        <v>21596.6</v>
      </c>
      <c r="I24" s="287">
        <v>0</v>
      </c>
      <c r="K24" s="297"/>
      <c r="L24" s="297"/>
      <c r="M24" s="297"/>
      <c r="N24" s="297"/>
      <c r="O24" s="297"/>
    </row>
    <row r="25" spans="1:15" x14ac:dyDescent="0.2">
      <c r="A25" s="6" t="s">
        <v>3</v>
      </c>
      <c r="B25" s="7"/>
      <c r="C25" s="11"/>
      <c r="D25" s="12">
        <v>1067.6199999999999</v>
      </c>
      <c r="E25" s="12">
        <v>43254.49</v>
      </c>
      <c r="F25" s="12">
        <v>12577.29</v>
      </c>
      <c r="G25" s="287">
        <v>0</v>
      </c>
      <c r="H25" s="12">
        <v>21611</v>
      </c>
      <c r="I25" s="287">
        <v>0</v>
      </c>
      <c r="K25" s="297"/>
      <c r="L25" s="297"/>
      <c r="M25" s="297"/>
      <c r="N25" s="297"/>
      <c r="O25" s="297"/>
    </row>
    <row r="26" spans="1:15" x14ac:dyDescent="0.2">
      <c r="A26" s="6"/>
      <c r="B26" s="7"/>
      <c r="C26" s="12"/>
      <c r="D26" s="12"/>
      <c r="E26" s="12"/>
      <c r="F26" s="12"/>
      <c r="G26" s="12"/>
      <c r="H26" s="12"/>
      <c r="I26" s="12"/>
      <c r="K26" s="297"/>
      <c r="L26" s="297"/>
      <c r="M26" s="297"/>
      <c r="N26" s="328"/>
      <c r="O26" s="328"/>
    </row>
    <row r="27" spans="1:15" x14ac:dyDescent="0.2">
      <c r="A27" s="13" t="s">
        <v>4</v>
      </c>
      <c r="B27" s="140"/>
      <c r="C27" s="14"/>
      <c r="D27" s="14"/>
      <c r="E27" s="14"/>
      <c r="F27" s="15"/>
      <c r="G27" s="15"/>
      <c r="H27" s="15"/>
      <c r="I27" s="15"/>
      <c r="K27" s="297"/>
      <c r="L27" s="297"/>
      <c r="M27" s="297"/>
      <c r="N27" s="328"/>
      <c r="O27" s="331"/>
    </row>
    <row r="28" spans="1:15" x14ac:dyDescent="0.2">
      <c r="A28" s="13" t="s">
        <v>25</v>
      </c>
      <c r="B28" s="16"/>
      <c r="C28" s="14"/>
      <c r="D28" s="14"/>
      <c r="E28" s="14"/>
      <c r="F28" s="15"/>
      <c r="G28" s="15"/>
      <c r="H28" s="15"/>
      <c r="I28" s="15"/>
    </row>
    <row r="29" spans="1:15" x14ac:dyDescent="0.2">
      <c r="A29" s="17"/>
      <c r="B29" s="18"/>
      <c r="C29" s="19"/>
      <c r="D29" s="19"/>
      <c r="E29" s="19"/>
      <c r="F29" s="19"/>
      <c r="G29" s="19"/>
      <c r="H29" s="19"/>
      <c r="I29" s="19"/>
    </row>
    <row r="30" spans="1:15" x14ac:dyDescent="0.2">
      <c r="A30" s="17"/>
      <c r="B30" s="18"/>
      <c r="C30" s="19"/>
      <c r="D30" s="19"/>
      <c r="E30" s="19"/>
      <c r="F30" s="19"/>
      <c r="G30" s="19"/>
      <c r="H30" s="19"/>
      <c r="I30" s="19"/>
    </row>
    <row r="31" spans="1:15" x14ac:dyDescent="0.2">
      <c r="A31" s="17"/>
      <c r="B31" s="18"/>
      <c r="C31" s="19"/>
      <c r="D31" s="19"/>
      <c r="E31" s="19"/>
      <c r="F31" s="19"/>
      <c r="G31" s="19"/>
      <c r="H31" s="19"/>
      <c r="I31" s="19"/>
    </row>
    <row r="32" spans="1:15" x14ac:dyDescent="0.2">
      <c r="A32" s="13" t="s">
        <v>5</v>
      </c>
      <c r="B32" s="16"/>
      <c r="C32" s="15">
        <f t="shared" ref="C32:F32" si="1">SUM(C29:C31)</f>
        <v>0</v>
      </c>
      <c r="D32" s="15">
        <f t="shared" si="1"/>
        <v>0</v>
      </c>
      <c r="E32" s="15">
        <f t="shared" si="1"/>
        <v>0</v>
      </c>
      <c r="F32" s="15">
        <f t="shared" si="1"/>
        <v>0</v>
      </c>
      <c r="G32" s="15">
        <f t="shared" ref="G32:I32" si="2">SUM(G29:G31)</f>
        <v>0</v>
      </c>
      <c r="H32" s="15">
        <f t="shared" si="2"/>
        <v>0</v>
      </c>
      <c r="I32" s="15">
        <f t="shared" si="2"/>
        <v>0</v>
      </c>
    </row>
    <row r="33" spans="1:9" x14ac:dyDescent="0.2">
      <c r="A33" s="6"/>
      <c r="B33" s="7"/>
      <c r="C33" s="12"/>
      <c r="D33" s="12"/>
      <c r="E33" s="12"/>
      <c r="F33" s="12"/>
      <c r="G33" s="12"/>
      <c r="H33" s="12"/>
      <c r="I33" s="12"/>
    </row>
    <row r="34" spans="1:9" x14ac:dyDescent="0.2">
      <c r="A34" s="6" t="s">
        <v>7</v>
      </c>
      <c r="B34" s="7"/>
      <c r="C34" s="11">
        <f t="shared" ref="C34" si="3">+C23+C24-C25+C32</f>
        <v>0</v>
      </c>
      <c r="D34" s="11">
        <f>+D23+D24-D25+D32</f>
        <v>7.3800000000001091</v>
      </c>
      <c r="E34" s="11">
        <f>+E23+E24-E25+E32</f>
        <v>0</v>
      </c>
      <c r="F34" s="11">
        <f t="shared" ref="F34:I34" si="4">+F23+F24-F25+F32</f>
        <v>13.989999999999782</v>
      </c>
      <c r="G34" s="11">
        <f t="shared" si="4"/>
        <v>13.989999999999782</v>
      </c>
      <c r="H34" s="11">
        <f t="shared" si="4"/>
        <v>-0.41000000000349246</v>
      </c>
      <c r="I34" s="11">
        <f t="shared" si="4"/>
        <v>-0.41000000000349246</v>
      </c>
    </row>
    <row r="35" spans="1:9" x14ac:dyDescent="0.2">
      <c r="A35" s="20"/>
      <c r="B35" s="21"/>
      <c r="C35" s="12"/>
      <c r="D35" s="12"/>
      <c r="E35" s="12"/>
      <c r="F35" s="12"/>
      <c r="G35" s="12"/>
      <c r="H35" s="12"/>
      <c r="I35" s="12"/>
    </row>
    <row r="36" spans="1:9" x14ac:dyDescent="0.2">
      <c r="A36" s="6" t="s">
        <v>21</v>
      </c>
      <c r="B36" s="7"/>
      <c r="C36" s="12"/>
      <c r="D36" s="12">
        <v>77428.38</v>
      </c>
      <c r="E36" s="12">
        <v>30897.51</v>
      </c>
      <c r="F36" s="12">
        <v>0</v>
      </c>
      <c r="G36" s="12">
        <v>0</v>
      </c>
      <c r="H36" s="12">
        <v>0</v>
      </c>
      <c r="I36" s="12">
        <v>0</v>
      </c>
    </row>
    <row r="37" spans="1:9" x14ac:dyDescent="0.2">
      <c r="A37" s="20"/>
      <c r="B37" s="21"/>
      <c r="C37" s="12"/>
      <c r="D37" s="12"/>
      <c r="E37" s="12"/>
      <c r="F37" s="12"/>
      <c r="G37" s="12"/>
      <c r="H37" s="12"/>
      <c r="I37" s="12"/>
    </row>
    <row r="38" spans="1:9" x14ac:dyDescent="0.2">
      <c r="A38" s="6" t="s">
        <v>22</v>
      </c>
      <c r="B38" s="23"/>
      <c r="C38" s="24">
        <f t="shared" ref="C38" si="5">C34-C36</f>
        <v>0</v>
      </c>
      <c r="D38" s="24" t="s">
        <v>44</v>
      </c>
      <c r="E38" s="24" t="s">
        <v>44</v>
      </c>
      <c r="F38" s="24" t="s">
        <v>44</v>
      </c>
      <c r="G38" s="24" t="s">
        <v>44</v>
      </c>
      <c r="H38" s="24" t="s">
        <v>44</v>
      </c>
      <c r="I38" s="24" t="s">
        <v>44</v>
      </c>
    </row>
    <row r="39" spans="1:9" x14ac:dyDescent="0.2">
      <c r="A39" s="25"/>
      <c r="B39" s="25"/>
      <c r="C39" s="26"/>
      <c r="D39" s="26"/>
      <c r="E39" s="26"/>
      <c r="F39" s="26"/>
      <c r="G39" s="26"/>
      <c r="H39" s="26"/>
      <c r="I39" s="26"/>
    </row>
    <row r="40" spans="1:9" x14ac:dyDescent="0.2">
      <c r="A40" s="27" t="s">
        <v>23</v>
      </c>
      <c r="B40" s="3"/>
      <c r="C40" s="28"/>
      <c r="D40" s="28"/>
      <c r="E40" s="29"/>
      <c r="F40" s="29"/>
      <c r="G40" s="29"/>
      <c r="H40" s="29"/>
      <c r="I40" s="29"/>
    </row>
    <row r="41" spans="1:9" x14ac:dyDescent="0.2">
      <c r="A41" s="30" t="s">
        <v>24</v>
      </c>
      <c r="B41" s="21"/>
      <c r="C41" s="31"/>
      <c r="D41" s="31"/>
      <c r="E41" s="22"/>
      <c r="F41" s="22"/>
      <c r="G41" s="22"/>
      <c r="H41" s="22"/>
      <c r="I41" s="22"/>
    </row>
    <row r="42" spans="1:9" x14ac:dyDescent="0.2">
      <c r="A42" s="6"/>
      <c r="B42" s="7"/>
      <c r="C42" s="12"/>
      <c r="D42" s="12"/>
      <c r="E42" s="12"/>
      <c r="F42" s="12"/>
      <c r="G42" s="12"/>
      <c r="H42" s="12"/>
      <c r="I42" s="12"/>
    </row>
    <row r="43" spans="1:9" x14ac:dyDescent="0.2">
      <c r="A43" s="6" t="s">
        <v>6</v>
      </c>
      <c r="B43" s="7"/>
      <c r="C43" s="19"/>
      <c r="D43" s="19"/>
      <c r="E43" s="12"/>
      <c r="F43" s="12"/>
      <c r="G43" s="12"/>
      <c r="H43" s="12"/>
      <c r="I43" s="12"/>
    </row>
    <row r="44" spans="1:9" x14ac:dyDescent="0.2">
      <c r="A44" s="6"/>
      <c r="B44" s="7"/>
      <c r="C44" s="19"/>
      <c r="D44" s="19"/>
      <c r="E44" s="12"/>
      <c r="F44" s="12"/>
      <c r="G44" s="12"/>
      <c r="H44" s="12"/>
      <c r="I44" s="12"/>
    </row>
    <row r="45" spans="1:9" x14ac:dyDescent="0.2">
      <c r="A45" s="30" t="s">
        <v>8</v>
      </c>
      <c r="B45" s="23"/>
      <c r="C45" s="19"/>
      <c r="D45" s="19"/>
      <c r="E45" s="12"/>
      <c r="F45" s="12"/>
      <c r="G45" s="12"/>
      <c r="H45" s="12"/>
      <c r="I45" s="12"/>
    </row>
    <row r="46" spans="1:9" x14ac:dyDescent="0.2">
      <c r="A46" s="32" t="s">
        <v>9</v>
      </c>
      <c r="B46" s="33"/>
      <c r="C46" s="19"/>
      <c r="D46" s="19"/>
      <c r="E46" s="12"/>
      <c r="F46" s="12"/>
      <c r="G46" s="12"/>
      <c r="H46" s="12"/>
      <c r="I46" s="12"/>
    </row>
  </sheetData>
  <mergeCells count="6">
    <mergeCell ref="A19:I19"/>
    <mergeCell ref="B5:D6"/>
    <mergeCell ref="A8:I8"/>
    <mergeCell ref="A10:I11"/>
    <mergeCell ref="A12:I12"/>
    <mergeCell ref="A14:I14"/>
  </mergeCells>
  <pageMargins left="0.7" right="0.7" top="0.75" bottom="0.75" header="0.3" footer="0.3"/>
  <pageSetup scale="81" orientation="landscape" r:id="rId1"/>
  <headerFooter>
    <oddHeader>&amp;CReport on Non-General Fund Information
for Submittal to the 2025 Legislature</oddHead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A65894-C673-4880-B36D-9BF549C27B10}">
  <sheetPr>
    <pageSetUpPr fitToPage="1"/>
  </sheetPr>
  <dimension ref="A1:R50"/>
  <sheetViews>
    <sheetView zoomScaleNormal="100" zoomScaleSheetLayoutView="100" workbookViewId="0">
      <selection activeCell="K16" sqref="K16"/>
    </sheetView>
  </sheetViews>
  <sheetFormatPr defaultColWidth="10.28515625" defaultRowHeight="12.75" x14ac:dyDescent="0.2"/>
  <cols>
    <col min="1" max="2" width="17.28515625" style="1" customWidth="1"/>
    <col min="3" max="8" width="14" style="1" customWidth="1"/>
    <col min="9" max="9" width="13.140625" style="1" customWidth="1"/>
    <col min="10" max="10" width="10.28515625" style="1"/>
    <col min="11" max="11" width="10.85546875" style="1" bestFit="1" customWidth="1"/>
    <col min="12" max="12" width="10.28515625" style="1"/>
    <col min="13" max="14" width="11.28515625" style="1" bestFit="1" customWidth="1"/>
    <col min="15" max="16384" width="10.28515625" style="1"/>
  </cols>
  <sheetData>
    <row r="1" spans="1:9" x14ac:dyDescent="0.2">
      <c r="A1" s="2"/>
      <c r="B1" s="2"/>
      <c r="C1" s="2"/>
      <c r="D1" s="2"/>
      <c r="E1" s="2"/>
      <c r="F1" s="2"/>
      <c r="G1" s="2"/>
      <c r="H1" s="2"/>
      <c r="I1" s="2"/>
    </row>
    <row r="2" spans="1:9" x14ac:dyDescent="0.2">
      <c r="A2" s="2" t="s">
        <v>13</v>
      </c>
      <c r="B2" s="3" t="s">
        <v>30</v>
      </c>
      <c r="C2" s="3"/>
      <c r="D2" s="3"/>
      <c r="E2" s="2"/>
      <c r="F2" s="2"/>
      <c r="G2" s="4" t="s">
        <v>14</v>
      </c>
      <c r="H2" s="3" t="s">
        <v>35</v>
      </c>
      <c r="I2" s="3"/>
    </row>
    <row r="3" spans="1:9" x14ac:dyDescent="0.2">
      <c r="A3" s="2" t="s">
        <v>20</v>
      </c>
      <c r="B3" s="3" t="s">
        <v>230</v>
      </c>
      <c r="C3" s="3"/>
      <c r="D3" s="3"/>
      <c r="E3" s="2"/>
      <c r="F3" s="2"/>
      <c r="G3" s="4" t="s">
        <v>15</v>
      </c>
      <c r="H3" s="5" t="s">
        <v>37</v>
      </c>
      <c r="I3" s="5"/>
    </row>
    <row r="4" spans="1:9" ht="18" customHeight="1" x14ac:dyDescent="0.2">
      <c r="A4" s="2" t="s">
        <v>16</v>
      </c>
      <c r="B4" s="419" t="s">
        <v>342</v>
      </c>
      <c r="C4" s="419"/>
      <c r="D4" s="419"/>
      <c r="E4" s="2"/>
      <c r="F4" s="2"/>
      <c r="G4" s="4" t="s">
        <v>18</v>
      </c>
      <c r="H4" s="3" t="s">
        <v>31</v>
      </c>
      <c r="I4" s="3"/>
    </row>
    <row r="5" spans="1:9" ht="17.25" customHeight="1" x14ac:dyDescent="0.2">
      <c r="A5" s="2" t="s">
        <v>17</v>
      </c>
      <c r="B5" s="333" t="s">
        <v>361</v>
      </c>
      <c r="C5" s="333"/>
      <c r="D5" s="333"/>
      <c r="E5" s="2"/>
      <c r="F5" s="2"/>
      <c r="G5" s="4" t="s">
        <v>19</v>
      </c>
      <c r="H5" s="5" t="s">
        <v>341</v>
      </c>
      <c r="I5" s="5"/>
    </row>
    <row r="6" spans="1:9" ht="13.5" customHeight="1" x14ac:dyDescent="0.2">
      <c r="A6" s="2"/>
      <c r="B6" s="334"/>
      <c r="C6" s="334"/>
      <c r="D6" s="334"/>
      <c r="E6" s="2"/>
      <c r="F6" s="2"/>
      <c r="G6" s="2"/>
      <c r="H6" s="2"/>
      <c r="I6" s="2"/>
    </row>
    <row r="7" spans="1:9" ht="7.5" customHeight="1" x14ac:dyDescent="0.2">
      <c r="A7" s="2"/>
      <c r="B7" s="2"/>
      <c r="C7" s="2"/>
      <c r="D7" s="2"/>
      <c r="E7" s="2"/>
      <c r="F7" s="2"/>
      <c r="G7" s="2"/>
      <c r="H7" s="2"/>
      <c r="I7" s="2"/>
    </row>
    <row r="8" spans="1:9" s="129" customFormat="1" ht="12.75" customHeight="1" x14ac:dyDescent="0.2">
      <c r="A8" s="420" t="s">
        <v>359</v>
      </c>
      <c r="B8" s="420"/>
      <c r="C8" s="420"/>
      <c r="D8" s="420"/>
      <c r="E8" s="420"/>
      <c r="F8" s="420"/>
      <c r="G8" s="420"/>
      <c r="H8" s="420"/>
      <c r="I8" s="420"/>
    </row>
    <row r="9" spans="1:9" s="129" customFormat="1" ht="15" customHeight="1" x14ac:dyDescent="0.2">
      <c r="A9" s="420"/>
      <c r="B9" s="420"/>
      <c r="C9" s="420"/>
      <c r="D9" s="420"/>
      <c r="E9" s="420"/>
      <c r="F9" s="420"/>
      <c r="G9" s="420"/>
      <c r="H9" s="420"/>
      <c r="I9" s="420"/>
    </row>
    <row r="10" spans="1:9" s="129" customFormat="1" hidden="1" x14ac:dyDescent="0.2">
      <c r="A10" s="420"/>
      <c r="B10" s="420"/>
      <c r="C10" s="420"/>
      <c r="D10" s="420"/>
      <c r="E10" s="420"/>
      <c r="F10" s="420"/>
      <c r="G10" s="420"/>
      <c r="H10" s="420"/>
      <c r="I10" s="420"/>
    </row>
    <row r="11" spans="1:9" s="129" customFormat="1" ht="7.5" customHeight="1" x14ac:dyDescent="0.2">
      <c r="A11" s="332"/>
      <c r="B11" s="332"/>
      <c r="C11" s="332"/>
      <c r="D11" s="332"/>
      <c r="E11" s="332"/>
      <c r="F11" s="332"/>
      <c r="G11" s="332"/>
      <c r="H11" s="332"/>
      <c r="I11" s="332"/>
    </row>
    <row r="12" spans="1:9" s="129" customFormat="1" ht="12.75" customHeight="1" x14ac:dyDescent="0.2">
      <c r="A12" s="421" t="s">
        <v>253</v>
      </c>
      <c r="B12" s="421"/>
      <c r="C12" s="421"/>
      <c r="D12" s="421"/>
      <c r="E12" s="421"/>
      <c r="F12" s="421"/>
      <c r="G12" s="421"/>
      <c r="H12" s="421"/>
      <c r="I12" s="421"/>
    </row>
    <row r="13" spans="1:9" s="129" customFormat="1" x14ac:dyDescent="0.2">
      <c r="A13" s="421"/>
      <c r="B13" s="421"/>
      <c r="C13" s="421"/>
      <c r="D13" s="421"/>
      <c r="E13" s="421"/>
      <c r="F13" s="421"/>
      <c r="G13" s="421"/>
      <c r="H13" s="421"/>
      <c r="I13" s="421"/>
    </row>
    <row r="14" spans="1:9" s="129" customFormat="1" hidden="1" x14ac:dyDescent="0.2">
      <c r="A14" s="332"/>
      <c r="B14" s="332"/>
      <c r="C14" s="332"/>
      <c r="D14" s="332"/>
      <c r="E14" s="332"/>
      <c r="F14" s="332"/>
      <c r="G14" s="332"/>
      <c r="H14" s="332"/>
      <c r="I14" s="332"/>
    </row>
    <row r="15" spans="1:9" s="129" customFormat="1" x14ac:dyDescent="0.2">
      <c r="A15" s="420" t="s">
        <v>360</v>
      </c>
      <c r="B15" s="420"/>
      <c r="C15" s="420"/>
      <c r="D15" s="420"/>
      <c r="E15" s="420"/>
      <c r="F15" s="420"/>
      <c r="G15" s="420"/>
      <c r="H15" s="420"/>
      <c r="I15" s="420"/>
    </row>
    <row r="16" spans="1:9" s="129" customFormat="1" x14ac:dyDescent="0.2">
      <c r="A16" s="420"/>
      <c r="B16" s="420"/>
      <c r="C16" s="420"/>
      <c r="D16" s="420"/>
      <c r="E16" s="420"/>
      <c r="F16" s="420"/>
      <c r="G16" s="420"/>
      <c r="H16" s="420"/>
      <c r="I16" s="420"/>
    </row>
    <row r="17" spans="1:14" s="129" customFormat="1" x14ac:dyDescent="0.2">
      <c r="A17" s="420"/>
      <c r="B17" s="420"/>
      <c r="C17" s="420"/>
      <c r="D17" s="420"/>
      <c r="E17" s="420"/>
      <c r="F17" s="420"/>
      <c r="G17" s="420"/>
      <c r="H17" s="420"/>
      <c r="I17" s="420"/>
    </row>
    <row r="18" spans="1:14" s="129" customFormat="1" ht="7.5" hidden="1" customHeight="1" x14ac:dyDescent="0.2">
      <c r="A18" s="207"/>
      <c r="B18" s="207"/>
      <c r="C18" s="207"/>
      <c r="D18" s="207"/>
      <c r="E18" s="207"/>
      <c r="F18" s="207"/>
      <c r="G18" s="207"/>
      <c r="H18" s="207"/>
      <c r="I18" s="207"/>
    </row>
    <row r="19" spans="1:14" s="129" customFormat="1" x14ac:dyDescent="0.2">
      <c r="A19" s="363" t="s">
        <v>343</v>
      </c>
      <c r="B19" s="364"/>
      <c r="C19" s="364"/>
      <c r="D19" s="364"/>
      <c r="E19" s="364"/>
      <c r="F19" s="364"/>
      <c r="G19" s="364"/>
      <c r="H19" s="364"/>
      <c r="I19" s="364"/>
    </row>
    <row r="20" spans="1:14" s="129" customFormat="1" ht="18" customHeight="1" x14ac:dyDescent="0.2">
      <c r="A20" s="265" t="s">
        <v>332</v>
      </c>
      <c r="B20" s="267"/>
      <c r="C20" s="214"/>
      <c r="D20" s="214" t="s">
        <v>334</v>
      </c>
      <c r="E20" s="126"/>
      <c r="F20" s="126"/>
      <c r="G20" s="126"/>
      <c r="H20" s="126"/>
      <c r="I20" s="126"/>
    </row>
    <row r="21" spans="1:14" s="129" customFormat="1" x14ac:dyDescent="0.2">
      <c r="A21" s="266" t="s">
        <v>333</v>
      </c>
      <c r="B21" s="73"/>
      <c r="C21" s="73"/>
      <c r="D21" s="73"/>
      <c r="E21" s="214"/>
      <c r="F21" s="214"/>
      <c r="G21" s="214"/>
      <c r="H21" s="214"/>
      <c r="I21" s="214"/>
    </row>
    <row r="22" spans="1:14" ht="6.75" customHeight="1" x14ac:dyDescent="0.2">
      <c r="A22" s="2"/>
      <c r="B22" s="2"/>
      <c r="C22" s="2"/>
      <c r="D22" s="2"/>
      <c r="E22" s="2"/>
      <c r="F22" s="2"/>
      <c r="G22" s="2"/>
      <c r="H22" s="2"/>
      <c r="I22" s="2"/>
    </row>
    <row r="23" spans="1:14" x14ac:dyDescent="0.2">
      <c r="A23" s="374" t="s">
        <v>12</v>
      </c>
      <c r="B23" s="375"/>
      <c r="C23" s="375"/>
      <c r="D23" s="375"/>
      <c r="E23" s="375"/>
      <c r="F23" s="375"/>
      <c r="G23" s="375"/>
      <c r="H23" s="375"/>
      <c r="I23" s="376"/>
    </row>
    <row r="24" spans="1:14" x14ac:dyDescent="0.2">
      <c r="A24" s="6"/>
      <c r="B24" s="7"/>
      <c r="C24" s="8" t="s">
        <v>26</v>
      </c>
      <c r="D24" s="8" t="s">
        <v>27</v>
      </c>
      <c r="E24" s="8" t="s">
        <v>28</v>
      </c>
      <c r="F24" s="8" t="s">
        <v>29</v>
      </c>
      <c r="G24" s="36" t="s">
        <v>100</v>
      </c>
      <c r="H24" s="36" t="s">
        <v>101</v>
      </c>
      <c r="I24" s="36" t="s">
        <v>102</v>
      </c>
    </row>
    <row r="25" spans="1:14" x14ac:dyDescent="0.2">
      <c r="A25" s="6"/>
      <c r="B25" s="7"/>
      <c r="C25" s="10" t="s">
        <v>10</v>
      </c>
      <c r="D25" s="10" t="s">
        <v>10</v>
      </c>
      <c r="E25" s="10" t="s">
        <v>10</v>
      </c>
      <c r="F25" s="10" t="s">
        <v>10</v>
      </c>
      <c r="G25" s="10" t="s">
        <v>10</v>
      </c>
      <c r="H25" s="10" t="s">
        <v>11</v>
      </c>
      <c r="I25" s="10" t="s">
        <v>11</v>
      </c>
    </row>
    <row r="26" spans="1:14" x14ac:dyDescent="0.2">
      <c r="A26" s="6" t="s">
        <v>0</v>
      </c>
      <c r="B26" s="7"/>
      <c r="C26" s="12">
        <v>0</v>
      </c>
      <c r="D26" s="12">
        <v>0</v>
      </c>
      <c r="E26" s="12">
        <v>0</v>
      </c>
      <c r="F26" s="12">
        <v>0</v>
      </c>
      <c r="G26" s="287">
        <v>1545053</v>
      </c>
      <c r="H26" s="287">
        <v>0</v>
      </c>
      <c r="I26" s="287">
        <v>0</v>
      </c>
    </row>
    <row r="27" spans="1:14" x14ac:dyDescent="0.2">
      <c r="A27" s="6" t="s">
        <v>1</v>
      </c>
      <c r="B27" s="7"/>
      <c r="C27" s="12">
        <v>0</v>
      </c>
      <c r="D27" s="12">
        <v>0</v>
      </c>
      <c r="E27" s="12">
        <v>0</v>
      </c>
      <c r="F27" s="12">
        <v>0</v>
      </c>
      <c r="G27" s="287">
        <f t="shared" ref="G27:I27" si="0">F38</f>
        <v>0</v>
      </c>
      <c r="H27" s="287">
        <f t="shared" si="0"/>
        <v>0</v>
      </c>
      <c r="I27" s="287">
        <f t="shared" si="0"/>
        <v>0</v>
      </c>
    </row>
    <row r="28" spans="1:14" x14ac:dyDescent="0.2">
      <c r="A28" s="6" t="s">
        <v>2</v>
      </c>
      <c r="B28" s="7"/>
      <c r="C28" s="12">
        <v>0</v>
      </c>
      <c r="D28" s="12">
        <v>0</v>
      </c>
      <c r="E28" s="12">
        <v>0</v>
      </c>
      <c r="F28" s="12">
        <v>0</v>
      </c>
      <c r="G28" s="293">
        <v>161485.53</v>
      </c>
      <c r="H28" s="287">
        <v>1309993</v>
      </c>
      <c r="I28" s="287">
        <v>0</v>
      </c>
      <c r="K28" s="297"/>
      <c r="L28" s="297"/>
      <c r="M28" s="297"/>
    </row>
    <row r="29" spans="1:14" x14ac:dyDescent="0.2">
      <c r="A29" s="6" t="s">
        <v>3</v>
      </c>
      <c r="B29" s="7"/>
      <c r="C29" s="12">
        <v>0</v>
      </c>
      <c r="D29" s="12">
        <v>0</v>
      </c>
      <c r="E29" s="12">
        <v>0</v>
      </c>
      <c r="F29" s="12">
        <v>0</v>
      </c>
      <c r="G29" s="293">
        <v>161485.53</v>
      </c>
      <c r="H29" s="287">
        <v>1309993</v>
      </c>
      <c r="I29" s="287">
        <v>0</v>
      </c>
      <c r="L29" s="194"/>
      <c r="M29" s="167"/>
      <c r="N29" s="167"/>
    </row>
    <row r="30" spans="1:14" x14ac:dyDescent="0.2">
      <c r="A30" s="6"/>
      <c r="B30" s="7"/>
      <c r="C30" s="12"/>
      <c r="D30" s="12"/>
      <c r="E30" s="12"/>
      <c r="F30" s="12"/>
      <c r="G30" s="12"/>
      <c r="H30" s="12"/>
      <c r="I30" s="12"/>
      <c r="K30" s="172"/>
      <c r="M30" s="167"/>
      <c r="N30" s="167"/>
    </row>
    <row r="31" spans="1:14" x14ac:dyDescent="0.2">
      <c r="A31" s="6" t="s">
        <v>4</v>
      </c>
      <c r="B31" s="5"/>
      <c r="C31" s="179"/>
      <c r="D31" s="179"/>
      <c r="E31" s="11"/>
      <c r="F31" s="11"/>
      <c r="G31" s="11"/>
      <c r="H31" s="11"/>
      <c r="I31" s="11"/>
      <c r="K31" s="43"/>
    </row>
    <row r="32" spans="1:14" x14ac:dyDescent="0.2">
      <c r="A32" s="337" t="s">
        <v>25</v>
      </c>
      <c r="B32" s="5"/>
      <c r="C32" s="180"/>
      <c r="D32" s="180"/>
      <c r="E32" s="191"/>
      <c r="F32" s="191"/>
      <c r="G32" s="191"/>
      <c r="H32" s="191"/>
      <c r="I32" s="191"/>
      <c r="K32" s="205"/>
    </row>
    <row r="33" spans="1:18" x14ac:dyDescent="0.2">
      <c r="A33" s="208"/>
      <c r="B33" s="209"/>
      <c r="C33" s="12"/>
      <c r="D33" s="12"/>
      <c r="E33" s="12"/>
      <c r="F33" s="12"/>
      <c r="G33" s="12"/>
      <c r="H33" s="12"/>
      <c r="I33" s="12"/>
    </row>
    <row r="34" spans="1:18" x14ac:dyDescent="0.2">
      <c r="A34" s="208"/>
      <c r="B34" s="209"/>
      <c r="C34" s="12"/>
      <c r="D34" s="12"/>
      <c r="E34" s="12"/>
      <c r="F34" s="12"/>
      <c r="G34" s="12"/>
      <c r="H34" s="12"/>
      <c r="I34" s="12"/>
    </row>
    <row r="35" spans="1:18" x14ac:dyDescent="0.2">
      <c r="A35" s="20"/>
      <c r="B35" s="21"/>
      <c r="C35" s="12"/>
      <c r="D35" s="12"/>
      <c r="E35" s="12"/>
      <c r="F35" s="12"/>
      <c r="G35" s="12"/>
      <c r="H35" s="12"/>
      <c r="I35" s="12"/>
    </row>
    <row r="36" spans="1:18" x14ac:dyDescent="0.2">
      <c r="A36" s="6" t="s">
        <v>5</v>
      </c>
      <c r="B36" s="7"/>
      <c r="C36" s="12">
        <v>0</v>
      </c>
      <c r="D36" s="12">
        <f t="shared" ref="D36:F36" si="1">SUM(D33:D35)</f>
        <v>0</v>
      </c>
      <c r="E36" s="12">
        <f t="shared" si="1"/>
        <v>0</v>
      </c>
      <c r="F36" s="12">
        <f t="shared" si="1"/>
        <v>0</v>
      </c>
      <c r="G36" s="12">
        <f t="shared" ref="G36:I36" si="2">SUM(G33:G35)</f>
        <v>0</v>
      </c>
      <c r="H36" s="12">
        <f t="shared" si="2"/>
        <v>0</v>
      </c>
      <c r="I36" s="12">
        <f t="shared" si="2"/>
        <v>0</v>
      </c>
    </row>
    <row r="37" spans="1:18" x14ac:dyDescent="0.2">
      <c r="A37" s="6"/>
      <c r="B37" s="7"/>
      <c r="C37" s="12"/>
      <c r="D37" s="12"/>
      <c r="E37" s="12"/>
      <c r="F37" s="12"/>
      <c r="G37" s="12"/>
      <c r="H37" s="12"/>
      <c r="I37" s="12"/>
    </row>
    <row r="38" spans="1:18" x14ac:dyDescent="0.2">
      <c r="A38" s="6" t="s">
        <v>7</v>
      </c>
      <c r="B38" s="7"/>
      <c r="C38" s="11">
        <v>0</v>
      </c>
      <c r="D38" s="11">
        <f t="shared" ref="D38:I38" si="3">D27+D28-D29+D36</f>
        <v>0</v>
      </c>
      <c r="E38" s="11">
        <f t="shared" si="3"/>
        <v>0</v>
      </c>
      <c r="F38" s="11">
        <f t="shared" si="3"/>
        <v>0</v>
      </c>
      <c r="G38" s="11">
        <f t="shared" si="3"/>
        <v>0</v>
      </c>
      <c r="H38" s="11">
        <f t="shared" si="3"/>
        <v>0</v>
      </c>
      <c r="I38" s="11">
        <f t="shared" si="3"/>
        <v>0</v>
      </c>
    </row>
    <row r="39" spans="1:18" x14ac:dyDescent="0.2">
      <c r="A39" s="20"/>
      <c r="B39" s="21"/>
      <c r="C39" s="12"/>
      <c r="D39" s="12"/>
      <c r="E39" s="12"/>
      <c r="F39" s="12"/>
      <c r="G39" s="12"/>
      <c r="H39" s="12"/>
      <c r="I39" s="12"/>
    </row>
    <row r="40" spans="1:18" x14ac:dyDescent="0.2">
      <c r="A40" s="6" t="s">
        <v>21</v>
      </c>
      <c r="B40" s="7"/>
      <c r="C40" s="22">
        <v>0</v>
      </c>
      <c r="D40" s="22">
        <v>0</v>
      </c>
      <c r="E40" s="22">
        <v>0</v>
      </c>
      <c r="F40" s="22">
        <v>0</v>
      </c>
      <c r="G40" s="22">
        <v>0</v>
      </c>
      <c r="H40" s="22">
        <v>0</v>
      </c>
      <c r="I40" s="22">
        <v>0</v>
      </c>
    </row>
    <row r="41" spans="1:18" x14ac:dyDescent="0.2">
      <c r="A41" s="20"/>
      <c r="B41" s="21"/>
      <c r="C41" s="12"/>
      <c r="D41" s="12"/>
      <c r="E41" s="12"/>
      <c r="F41" s="12"/>
      <c r="G41" s="12"/>
      <c r="H41" s="12"/>
      <c r="I41" s="12"/>
    </row>
    <row r="42" spans="1:18" x14ac:dyDescent="0.2">
      <c r="A42" s="6" t="s">
        <v>22</v>
      </c>
      <c r="B42" s="23"/>
      <c r="C42" s="38" t="s">
        <v>32</v>
      </c>
      <c r="D42" s="38" t="s">
        <v>32</v>
      </c>
      <c r="E42" s="38" t="s">
        <v>32</v>
      </c>
      <c r="F42" s="38" t="s">
        <v>32</v>
      </c>
      <c r="G42" s="38" t="s">
        <v>32</v>
      </c>
      <c r="H42" s="38" t="s">
        <v>32</v>
      </c>
      <c r="I42" s="38" t="s">
        <v>32</v>
      </c>
    </row>
    <row r="43" spans="1:18" ht="18" customHeight="1" x14ac:dyDescent="0.2">
      <c r="A43" s="360"/>
      <c r="B43" s="360"/>
      <c r="C43" s="360"/>
      <c r="D43" s="360"/>
      <c r="E43" s="360"/>
      <c r="F43" s="360"/>
      <c r="G43" s="360"/>
      <c r="H43" s="360"/>
      <c r="I43" s="360"/>
    </row>
    <row r="44" spans="1:18" x14ac:dyDescent="0.2">
      <c r="A44" s="27" t="s">
        <v>23</v>
      </c>
      <c r="B44" s="3"/>
      <c r="C44" s="28"/>
      <c r="D44" s="28"/>
      <c r="E44" s="29"/>
      <c r="F44" s="29"/>
      <c r="G44" s="29"/>
      <c r="H44" s="29"/>
      <c r="I44" s="29"/>
      <c r="R44" s="1" t="s">
        <v>228</v>
      </c>
    </row>
    <row r="45" spans="1:18" x14ac:dyDescent="0.2">
      <c r="A45" s="30" t="s">
        <v>45</v>
      </c>
      <c r="B45" s="21"/>
      <c r="C45" s="31"/>
      <c r="D45" s="31"/>
      <c r="E45" s="22"/>
      <c r="F45" s="22"/>
      <c r="G45" s="22"/>
      <c r="H45" s="22"/>
      <c r="I45" s="22"/>
    </row>
    <row r="46" spans="1:18" x14ac:dyDescent="0.2">
      <c r="A46" s="6"/>
      <c r="B46" s="7"/>
      <c r="C46" s="12"/>
      <c r="D46" s="12"/>
      <c r="E46" s="12"/>
      <c r="F46" s="12"/>
      <c r="G46" s="12"/>
      <c r="H46" s="12"/>
      <c r="I46" s="12"/>
    </row>
    <row r="47" spans="1:18" x14ac:dyDescent="0.2">
      <c r="A47" s="6" t="s">
        <v>6</v>
      </c>
      <c r="B47" s="7"/>
      <c r="C47" s="19"/>
      <c r="D47" s="19"/>
      <c r="E47" s="12"/>
      <c r="F47" s="12"/>
      <c r="G47" s="12"/>
      <c r="H47" s="12"/>
      <c r="I47" s="12"/>
    </row>
    <row r="48" spans="1:18" x14ac:dyDescent="0.2">
      <c r="A48" s="6"/>
      <c r="B48" s="7"/>
      <c r="C48" s="19"/>
      <c r="D48" s="19"/>
      <c r="E48" s="12"/>
      <c r="F48" s="12"/>
      <c r="G48" s="12"/>
      <c r="H48" s="12"/>
      <c r="I48" s="12"/>
    </row>
    <row r="49" spans="1:9" x14ac:dyDescent="0.2">
      <c r="A49" s="30" t="s">
        <v>8</v>
      </c>
      <c r="B49" s="23"/>
      <c r="C49" s="19"/>
      <c r="D49" s="19"/>
      <c r="E49" s="12"/>
      <c r="F49" s="12"/>
      <c r="G49" s="12"/>
      <c r="H49" s="12"/>
      <c r="I49" s="12"/>
    </row>
    <row r="50" spans="1:9" x14ac:dyDescent="0.2">
      <c r="A50" s="32" t="s">
        <v>9</v>
      </c>
      <c r="B50" s="33"/>
      <c r="C50" s="19"/>
      <c r="D50" s="19"/>
      <c r="E50" s="12"/>
      <c r="F50" s="12"/>
      <c r="G50" s="12"/>
      <c r="H50" s="12"/>
      <c r="I50" s="12"/>
    </row>
  </sheetData>
  <mergeCells count="7">
    <mergeCell ref="A23:I23"/>
    <mergeCell ref="A43:I43"/>
    <mergeCell ref="B4:D4"/>
    <mergeCell ref="A8:I10"/>
    <mergeCell ref="A12:I13"/>
    <mergeCell ref="A15:I17"/>
    <mergeCell ref="A19:I19"/>
  </mergeCells>
  <pageMargins left="0.7" right="0.7" top="0.75" bottom="0.75" header="0.3" footer="0.3"/>
  <pageSetup scale="85" orientation="landscape" r:id="rId1"/>
  <headerFooter>
    <oddHeader>&amp;CReport on Non-General Fund Information
for Submittal to the 2025 Legislature</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B082D9E6B0AF2145A5F4DE2D076C0137" ma:contentTypeVersion="6" ma:contentTypeDescription="Create a new document." ma:contentTypeScope="" ma:versionID="1dfbcf1156d1061198d21bbc19d1c368">
  <xsd:schema xmlns:xsd="http://www.w3.org/2001/XMLSchema" xmlns:xs="http://www.w3.org/2001/XMLSchema" xmlns:p="http://schemas.microsoft.com/office/2006/metadata/properties" targetNamespace="http://schemas.microsoft.com/office/2006/metadata/properties" ma:root="true" ma:fieldsID="280f8c7836fa2c19b9f2a439b2652690">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4"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5004EB0-E4ED-42AE-A573-07DBBA9BC3BF}">
  <ds:schemaRefs>
    <ds:schemaRef ds:uri="http://schemas.microsoft.com/sharepoint/v3/contenttype/forms"/>
  </ds:schemaRefs>
</ds:datastoreItem>
</file>

<file path=customXml/itemProps2.xml><?xml version="1.0" encoding="utf-8"?>
<ds:datastoreItem xmlns:ds="http://schemas.openxmlformats.org/officeDocument/2006/customXml" ds:itemID="{A9D1B049-7A1F-434D-B921-FA158EE817F5}">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20D49182-E576-49F3-A5EA-DA8C3D46CA1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Metadata/LabelInfo.xml><?xml version="1.0" encoding="utf-8"?>
<clbl:labelList xmlns:clbl="http://schemas.microsoft.com/office/2020/mipLabelMetadata">
  <clbl:label id="{3847dec6-63b2-43f9-a6d0-58a40aaa1a10}" enabled="0" method="" siteId="{3847dec6-63b2-43f9-a6d0-58a40aaa1a10}"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45</vt:i4>
      </vt:variant>
      <vt:variant>
        <vt:lpstr>Named Ranges</vt:lpstr>
      </vt:variant>
      <vt:variant>
        <vt:i4>41</vt:i4>
      </vt:variant>
    </vt:vector>
  </HeadingPairs>
  <TitlesOfParts>
    <vt:vector size="86" baseType="lpstr">
      <vt:lpstr>S 201</vt:lpstr>
      <vt:lpstr>S 236</vt:lpstr>
      <vt:lpstr>S 255</vt:lpstr>
      <vt:lpstr>S 298</vt:lpstr>
      <vt:lpstr>S 299</vt:lpstr>
      <vt:lpstr>S 313</vt:lpstr>
      <vt:lpstr>S 319</vt:lpstr>
      <vt:lpstr>S 322</vt:lpstr>
      <vt:lpstr>S 323</vt:lpstr>
      <vt:lpstr>S 327</vt:lpstr>
      <vt:lpstr>S 330</vt:lpstr>
      <vt:lpstr>S 336</vt:lpstr>
      <vt:lpstr>S 340 &amp; S 315</vt:lpstr>
      <vt:lpstr>S 341 &amp; S 387</vt:lpstr>
      <vt:lpstr>S 342 &amp; S 339</vt:lpstr>
      <vt:lpstr>S 344 &amp; S 386</vt:lpstr>
      <vt:lpstr>S 348</vt:lpstr>
      <vt:lpstr>S 349</vt:lpstr>
      <vt:lpstr>S 362</vt:lpstr>
      <vt:lpstr>S 507</vt:lpstr>
      <vt:lpstr>S 512</vt:lpstr>
      <vt:lpstr>S 513</vt:lpstr>
      <vt:lpstr>S 540</vt:lpstr>
      <vt:lpstr>S 541 </vt:lpstr>
      <vt:lpstr>S 542</vt:lpstr>
      <vt:lpstr>S 543</vt:lpstr>
      <vt:lpstr>S 544</vt:lpstr>
      <vt:lpstr>S 545</vt:lpstr>
      <vt:lpstr>S 546</vt:lpstr>
      <vt:lpstr>S 547</vt:lpstr>
      <vt:lpstr>S 556</vt:lpstr>
      <vt:lpstr>S 557</vt:lpstr>
      <vt:lpstr>S 558</vt:lpstr>
      <vt:lpstr>S 559</vt:lpstr>
      <vt:lpstr>S 562</vt:lpstr>
      <vt:lpstr>S 564</vt:lpstr>
      <vt:lpstr>S 569 (was S 548)</vt:lpstr>
      <vt:lpstr>S 567 (was S 536)</vt:lpstr>
      <vt:lpstr>S 572</vt:lpstr>
      <vt:lpstr>S 592 (was S 560)</vt:lpstr>
      <vt:lpstr>S 613</vt:lpstr>
      <vt:lpstr>S 620</vt:lpstr>
      <vt:lpstr>S 644</vt:lpstr>
      <vt:lpstr>S 654</vt:lpstr>
      <vt:lpstr>S 683 NEW</vt:lpstr>
      <vt:lpstr>'S 201'!Print_Area</vt:lpstr>
      <vt:lpstr>'S 298'!Print_Area</vt:lpstr>
      <vt:lpstr>'S 299'!Print_Area</vt:lpstr>
      <vt:lpstr>'S 313'!Print_Area</vt:lpstr>
      <vt:lpstr>'S 319'!Print_Area</vt:lpstr>
      <vt:lpstr>'S 322'!Print_Area</vt:lpstr>
      <vt:lpstr>'S 323'!Print_Area</vt:lpstr>
      <vt:lpstr>'S 327'!Print_Area</vt:lpstr>
      <vt:lpstr>'S 330'!Print_Area</vt:lpstr>
      <vt:lpstr>'S 340 &amp; S 315'!Print_Area</vt:lpstr>
      <vt:lpstr>'S 341 &amp; S 387'!Print_Area</vt:lpstr>
      <vt:lpstr>'S 342 &amp; S 339'!Print_Area</vt:lpstr>
      <vt:lpstr>'S 344 &amp; S 386'!Print_Area</vt:lpstr>
      <vt:lpstr>'S 348'!Print_Area</vt:lpstr>
      <vt:lpstr>'S 349'!Print_Area</vt:lpstr>
      <vt:lpstr>'S 362'!Print_Area</vt:lpstr>
      <vt:lpstr>'S 507'!Print_Area</vt:lpstr>
      <vt:lpstr>'S 512'!Print_Area</vt:lpstr>
      <vt:lpstr>'S 513'!Print_Area</vt:lpstr>
      <vt:lpstr>'S 540'!Print_Area</vt:lpstr>
      <vt:lpstr>'S 541 '!Print_Area</vt:lpstr>
      <vt:lpstr>'S 542'!Print_Area</vt:lpstr>
      <vt:lpstr>'S 543'!Print_Area</vt:lpstr>
      <vt:lpstr>'S 544'!Print_Area</vt:lpstr>
      <vt:lpstr>'S 545'!Print_Area</vt:lpstr>
      <vt:lpstr>'S 546'!Print_Area</vt:lpstr>
      <vt:lpstr>'S 547'!Print_Area</vt:lpstr>
      <vt:lpstr>'S 556'!Print_Area</vt:lpstr>
      <vt:lpstr>'S 558'!Print_Area</vt:lpstr>
      <vt:lpstr>'S 559'!Print_Area</vt:lpstr>
      <vt:lpstr>'S 562'!Print_Area</vt:lpstr>
      <vt:lpstr>'S 564'!Print_Area</vt:lpstr>
      <vt:lpstr>'S 567 (was S 536)'!Print_Area</vt:lpstr>
      <vt:lpstr>'S 569 (was S 548)'!Print_Area</vt:lpstr>
      <vt:lpstr>'S 572'!Print_Area</vt:lpstr>
      <vt:lpstr>'S 592 (was S 560)'!Print_Area</vt:lpstr>
      <vt:lpstr>'S 613'!Print_Area</vt:lpstr>
      <vt:lpstr>'S 620'!Print_Area</vt:lpstr>
      <vt:lpstr>'S 644'!Print_Area</vt:lpstr>
      <vt:lpstr>'S 654'!Print_Area</vt:lpstr>
      <vt:lpstr>'S 683 NEW'!Print_Area</vt:lpstr>
    </vt:vector>
  </TitlesOfParts>
  <Company>House of Representatives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ng</dc:creator>
  <cp:lastModifiedBy>Woo, Haley</cp:lastModifiedBy>
  <cp:lastPrinted>2024-09-24T01:08:50Z</cp:lastPrinted>
  <dcterms:created xsi:type="dcterms:W3CDTF">2007-10-18T21:13:24Z</dcterms:created>
  <dcterms:modified xsi:type="dcterms:W3CDTF">2024-09-30T22:33:17Z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0x010100B082D9E6B0AF2145A5F4DE2D076C0137</vt:lpwstr>
  </property>
</Properties>
</file>