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4 NON GENERAL FUND RPT\Master Form 37-47_to Leg,B&amp;F\"/>
    </mc:Choice>
  </mc:AlternateContent>
  <xr:revisionPtr revIDLastSave="0" documentId="13_ncr:1_{DAEDE0D5-3A2F-40E7-92FD-EF90D44EAC7B}" xr6:coauthVersionLast="44" xr6:coauthVersionMax="47" xr10:uidLastSave="{00000000-0000-0000-0000-000000000000}"/>
  <bookViews>
    <workbookView xWindow="25080" yWindow="-120" windowWidth="29040" windowHeight="15840" tabRatio="736" firstSheet="23" activeTab="39" xr2:uid="{00000000-000D-0000-FFFF-FFFF00000000}"/>
  </bookViews>
  <sheets>
    <sheet name="S 301" sheetId="23" r:id="rId1"/>
    <sheet name="S 302" sheetId="13" r:id="rId2"/>
    <sheet name="S 304" sheetId="14" r:id="rId3"/>
    <sheet name="S 305" sheetId="15" r:id="rId4"/>
    <sheet name="S 306" sheetId="53" r:id="rId5"/>
    <sheet name="S 307" sheetId="42" r:id="rId6"/>
    <sheet name="S308-379-380" sheetId="43" r:id="rId7"/>
    <sheet name="S 309" sheetId="26" r:id="rId8"/>
    <sheet name="S 310" sheetId="51" r:id="rId9"/>
    <sheet name="S 311" sheetId="24" r:id="rId10"/>
    <sheet name="S 313" sheetId="55" r:id="rId11"/>
    <sheet name="S 314" sheetId="9" r:id="rId12"/>
    <sheet name="S 316" sheetId="48" r:id="rId13"/>
    <sheet name="S 317 " sheetId="56" r:id="rId14"/>
    <sheet name="S 319" sheetId="57" r:id="rId15"/>
    <sheet name="S 321" sheetId="16" r:id="rId16"/>
    <sheet name="S 322" sheetId="58" r:id="rId17"/>
    <sheet name="S 323" sheetId="59" r:id="rId18"/>
    <sheet name="S 324" sheetId="11" r:id="rId19"/>
    <sheet name="S 325" sheetId="17" r:id="rId20"/>
    <sheet name="S 326-S360" sheetId="45" r:id="rId21"/>
    <sheet name="S 327" sheetId="60" r:id="rId22"/>
    <sheet name="S 328" sheetId="54" r:id="rId23"/>
    <sheet name="S 329" sheetId="5" r:id="rId24"/>
    <sheet name="S 330" sheetId="61" r:id="rId25"/>
    <sheet name="S 331" sheetId="18" r:id="rId26"/>
    <sheet name="S 334" sheetId="12" r:id="rId27"/>
    <sheet name="S 335" sheetId="49" r:id="rId28"/>
    <sheet name="S 336" sheetId="62" r:id="rId29"/>
    <sheet name="S 337" sheetId="50" r:id="rId30"/>
    <sheet name="S 338" sheetId="25" r:id="rId31"/>
    <sheet name="S 340 &amp; S 315 " sheetId="63" r:id="rId32"/>
    <sheet name="S 341 &amp; S 387" sheetId="64" r:id="rId33"/>
    <sheet name="S 342 &amp; S 339" sheetId="65" r:id="rId34"/>
    <sheet name="S 344 &amp; S 386" sheetId="66" r:id="rId35"/>
    <sheet name="S 346" sheetId="6" r:id="rId36"/>
    <sheet name="S 347" sheetId="10" r:id="rId37"/>
    <sheet name="S 348" sheetId="67" r:id="rId38"/>
    <sheet name="S 349" sheetId="68" r:id="rId39"/>
    <sheet name="S 396 NEW" sheetId="52" r:id="rId40"/>
  </sheets>
  <definedNames>
    <definedName name="_xlnm.Print_Area" localSheetId="10">'S 313'!$A$1:$I$45</definedName>
    <definedName name="_xlnm.Print_Area" localSheetId="12">'S 316'!$A$1:$I$50</definedName>
    <definedName name="_xlnm.Print_Area" localSheetId="14">'S 319'!$A$1:$I$45</definedName>
    <definedName name="_xlnm.Print_Area" localSheetId="16">'S 322'!$A$1:$I$45</definedName>
    <definedName name="_xlnm.Print_Area" localSheetId="17">'S 323'!$A$1:$I$44</definedName>
    <definedName name="_xlnm.Print_Area" localSheetId="18">'S 324'!$A$1:$I$49</definedName>
    <definedName name="_xlnm.Print_Area" localSheetId="21">'S 327'!$A$1:$I$45</definedName>
    <definedName name="_xlnm.Print_Area" localSheetId="24">'S 330'!$A$1:$I$45</definedName>
    <definedName name="_xlnm.Print_Area" localSheetId="26">'S 334'!$A$1:$I$57</definedName>
    <definedName name="_xlnm.Print_Area" localSheetId="27">'S 335'!$A$1:$I$48</definedName>
    <definedName name="_xlnm.Print_Area" localSheetId="28">'S 336'!$A$1:$I$45</definedName>
    <definedName name="_xlnm.Print_Area" localSheetId="29">'S 337'!$A$1:$I$48</definedName>
    <definedName name="_xlnm.Print_Area" localSheetId="31">'S 340 &amp; S 315 '!$A$1:$I$44</definedName>
    <definedName name="_xlnm.Print_Area" localSheetId="32">'S 341 &amp; S 387'!$A$1:$I$46</definedName>
    <definedName name="_xlnm.Print_Area" localSheetId="33">'S 342 &amp; S 339'!$A$1:$I$45</definedName>
    <definedName name="_xlnm.Print_Area" localSheetId="34">'S 344 &amp; S 386'!$A$1:$I$46</definedName>
    <definedName name="_xlnm.Print_Area" localSheetId="37">'S 348'!$A$1:$I$42</definedName>
    <definedName name="_xlnm.Print_Area" localSheetId="38">'S 349'!$A$1:$I$43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34" i="42" l="1"/>
  <c r="I31" i="68" l="1"/>
  <c r="H31" i="68"/>
  <c r="G31" i="68"/>
  <c r="F31" i="68"/>
  <c r="E31" i="68"/>
  <c r="D31" i="68"/>
  <c r="D22" i="68"/>
  <c r="D33" i="68" s="1"/>
  <c r="I28" i="67"/>
  <c r="H28" i="67"/>
  <c r="G28" i="67"/>
  <c r="F28" i="67"/>
  <c r="E28" i="67"/>
  <c r="D28" i="67"/>
  <c r="D20" i="67"/>
  <c r="D30" i="67" s="1"/>
  <c r="F36" i="66"/>
  <c r="D36" i="66"/>
  <c r="I32" i="66"/>
  <c r="H32" i="66"/>
  <c r="G32" i="66"/>
  <c r="E32" i="66"/>
  <c r="C32" i="66"/>
  <c r="C34" i="66" s="1"/>
  <c r="D31" i="66"/>
  <c r="D32" i="66" s="1"/>
  <c r="F29" i="66"/>
  <c r="F32" i="66" s="1"/>
  <c r="F25" i="66"/>
  <c r="D25" i="66"/>
  <c r="K24" i="66"/>
  <c r="F24" i="66"/>
  <c r="E24" i="66"/>
  <c r="D22" i="66"/>
  <c r="C22" i="66"/>
  <c r="I35" i="65"/>
  <c r="H35" i="65"/>
  <c r="G35" i="65"/>
  <c r="F35" i="65"/>
  <c r="D35" i="65"/>
  <c r="F24" i="65"/>
  <c r="D24" i="65"/>
  <c r="L23" i="65"/>
  <c r="I23" i="65"/>
  <c r="H23" i="65"/>
  <c r="G23" i="65"/>
  <c r="F23" i="65"/>
  <c r="D23" i="65"/>
  <c r="D22" i="65"/>
  <c r="D33" i="65" s="1"/>
  <c r="F36" i="64"/>
  <c r="D36" i="64"/>
  <c r="I32" i="64"/>
  <c r="H32" i="64"/>
  <c r="G32" i="64"/>
  <c r="E32" i="64"/>
  <c r="D32" i="64"/>
  <c r="F30" i="64"/>
  <c r="F32" i="64" s="1"/>
  <c r="F25" i="64"/>
  <c r="D25" i="64"/>
  <c r="F24" i="64"/>
  <c r="E24" i="64"/>
  <c r="D24" i="64"/>
  <c r="D23" i="64"/>
  <c r="D34" i="64" s="1"/>
  <c r="K21" i="64"/>
  <c r="D32" i="63"/>
  <c r="D36" i="63" s="1"/>
  <c r="I30" i="63"/>
  <c r="H30" i="63"/>
  <c r="G30" i="63"/>
  <c r="F30" i="63"/>
  <c r="E30" i="63"/>
  <c r="D30" i="63"/>
  <c r="D27" i="63"/>
  <c r="F23" i="63"/>
  <c r="D23" i="63"/>
  <c r="D22" i="63"/>
  <c r="D21" i="63"/>
  <c r="O19" i="63"/>
  <c r="P19" i="63" s="1"/>
  <c r="P21" i="63" s="1"/>
  <c r="N19" i="63"/>
  <c r="K19" i="63"/>
  <c r="D22" i="62"/>
  <c r="D33" i="62" s="1"/>
  <c r="D22" i="61"/>
  <c r="D33" i="61" s="1"/>
  <c r="I31" i="60"/>
  <c r="H31" i="60"/>
  <c r="G31" i="60"/>
  <c r="F31" i="60"/>
  <c r="E31" i="60"/>
  <c r="D31" i="60"/>
  <c r="E23" i="60"/>
  <c r="D22" i="60"/>
  <c r="D33" i="60" s="1"/>
  <c r="I30" i="59"/>
  <c r="H30" i="59"/>
  <c r="G30" i="59"/>
  <c r="F30" i="59"/>
  <c r="E30" i="59"/>
  <c r="D30" i="59"/>
  <c r="M25" i="59"/>
  <c r="M27" i="59" s="1"/>
  <c r="D22" i="59"/>
  <c r="D32" i="59" s="1"/>
  <c r="D32" i="58"/>
  <c r="D36" i="58" s="1"/>
  <c r="D22" i="58"/>
  <c r="D31" i="57"/>
  <c r="D24" i="57"/>
  <c r="D22" i="57"/>
  <c r="D33" i="57" s="1"/>
  <c r="C32" i="56"/>
  <c r="C36" i="56" s="1"/>
  <c r="I30" i="56"/>
  <c r="H30" i="56"/>
  <c r="G30" i="56"/>
  <c r="F30" i="56"/>
  <c r="E30" i="56"/>
  <c r="E32" i="56" s="1"/>
  <c r="D30" i="56"/>
  <c r="C30" i="56"/>
  <c r="C21" i="56"/>
  <c r="I31" i="55"/>
  <c r="H31" i="55"/>
  <c r="G31" i="55"/>
  <c r="F31" i="55"/>
  <c r="E31" i="55"/>
  <c r="D31" i="55"/>
  <c r="N24" i="55"/>
  <c r="N22" i="55"/>
  <c r="D22" i="55"/>
  <c r="D33" i="55" s="1"/>
  <c r="E36" i="56" l="1"/>
  <c r="F21" i="56"/>
  <c r="F32" i="56" s="1"/>
  <c r="D23" i="66"/>
  <c r="D34" i="66" s="1"/>
  <c r="C38" i="66"/>
  <c r="D34" i="67"/>
  <c r="E20" i="67"/>
  <c r="E30" i="67" s="1"/>
  <c r="D37" i="65"/>
  <c r="E22" i="65"/>
  <c r="E33" i="65" s="1"/>
  <c r="D37" i="68"/>
  <c r="E22" i="68"/>
  <c r="E33" i="68" s="1"/>
  <c r="D37" i="60"/>
  <c r="E22" i="60"/>
  <c r="E33" i="60" s="1"/>
  <c r="D37" i="62"/>
  <c r="E22" i="62"/>
  <c r="E33" i="62" s="1"/>
  <c r="E22" i="61"/>
  <c r="E33" i="61" s="1"/>
  <c r="D37" i="61"/>
  <c r="D38" i="64"/>
  <c r="E23" i="64"/>
  <c r="E34" i="64" s="1"/>
  <c r="D36" i="59"/>
  <c r="E22" i="59"/>
  <c r="E32" i="59" s="1"/>
  <c r="D37" i="55"/>
  <c r="E22" i="55"/>
  <c r="E33" i="55" s="1"/>
  <c r="E22" i="57"/>
  <c r="E33" i="57" s="1"/>
  <c r="D37" i="57"/>
  <c r="E22" i="58"/>
  <c r="E32" i="58" s="1"/>
  <c r="E21" i="63"/>
  <c r="E32" i="63" s="1"/>
  <c r="D21" i="56"/>
  <c r="D32" i="56" s="1"/>
  <c r="D36" i="56" s="1"/>
  <c r="E37" i="65" l="1"/>
  <c r="F22" i="65"/>
  <c r="F33" i="65" s="1"/>
  <c r="E34" i="67"/>
  <c r="F20" i="67"/>
  <c r="F30" i="67" s="1"/>
  <c r="E37" i="55"/>
  <c r="F22" i="55"/>
  <c r="F33" i="55" s="1"/>
  <c r="E37" i="62"/>
  <c r="F22" i="62"/>
  <c r="F33" i="62" s="1"/>
  <c r="F22" i="60"/>
  <c r="F33" i="60" s="1"/>
  <c r="E37" i="60"/>
  <c r="F22" i="61"/>
  <c r="F33" i="61" s="1"/>
  <c r="E37" i="61"/>
  <c r="E36" i="59"/>
  <c r="F22" i="59"/>
  <c r="F32" i="59" s="1"/>
  <c r="E23" i="66"/>
  <c r="E34" i="66" s="1"/>
  <c r="D38" i="66"/>
  <c r="F22" i="57"/>
  <c r="F33" i="57" s="1"/>
  <c r="E37" i="57"/>
  <c r="F23" i="64"/>
  <c r="F34" i="64" s="1"/>
  <c r="E38" i="64"/>
  <c r="G21" i="56"/>
  <c r="G32" i="56" s="1"/>
  <c r="F36" i="56"/>
  <c r="F21" i="63"/>
  <c r="F32" i="63" s="1"/>
  <c r="E36" i="63"/>
  <c r="E37" i="68"/>
  <c r="F22" i="68"/>
  <c r="F33" i="68" s="1"/>
  <c r="E36" i="58"/>
  <c r="F22" i="58"/>
  <c r="F32" i="58" s="1"/>
  <c r="F37" i="62" l="1"/>
  <c r="G22" i="62"/>
  <c r="G33" i="62" s="1"/>
  <c r="E38" i="66"/>
  <c r="F23" i="66"/>
  <c r="F34" i="66" s="1"/>
  <c r="F37" i="55"/>
  <c r="G22" i="55"/>
  <c r="G33" i="55" s="1"/>
  <c r="H21" i="56"/>
  <c r="H32" i="56" s="1"/>
  <c r="G36" i="56"/>
  <c r="F36" i="58"/>
  <c r="G22" i="58"/>
  <c r="G32" i="58" s="1"/>
  <c r="F34" i="67"/>
  <c r="G20" i="67"/>
  <c r="G30" i="67" s="1"/>
  <c r="F36" i="63"/>
  <c r="G21" i="63"/>
  <c r="G32" i="63" s="1"/>
  <c r="F38" i="64"/>
  <c r="G23" i="64"/>
  <c r="G34" i="64" s="1"/>
  <c r="F37" i="61"/>
  <c r="G22" i="61"/>
  <c r="G33" i="61" s="1"/>
  <c r="F37" i="68"/>
  <c r="G22" i="68"/>
  <c r="G33" i="68" s="1"/>
  <c r="F37" i="65"/>
  <c r="G22" i="65"/>
  <c r="G33" i="65" s="1"/>
  <c r="G22" i="59"/>
  <c r="G32" i="59" s="1"/>
  <c r="F36" i="59"/>
  <c r="G22" i="57"/>
  <c r="G33" i="57" s="1"/>
  <c r="F37" i="57"/>
  <c r="G22" i="60"/>
  <c r="G33" i="60" s="1"/>
  <c r="F37" i="60"/>
  <c r="H23" i="64" l="1"/>
  <c r="H34" i="64" s="1"/>
  <c r="G38" i="64"/>
  <c r="I21" i="56"/>
  <c r="I32" i="56" s="1"/>
  <c r="I36" i="56" s="1"/>
  <c r="H36" i="56"/>
  <c r="G37" i="65"/>
  <c r="H22" i="65"/>
  <c r="H33" i="65" s="1"/>
  <c r="G36" i="63"/>
  <c r="H21" i="63"/>
  <c r="H32" i="63" s="1"/>
  <c r="H22" i="55"/>
  <c r="H33" i="55" s="1"/>
  <c r="G37" i="55"/>
  <c r="H22" i="59"/>
  <c r="H32" i="59" s="1"/>
  <c r="G36" i="59"/>
  <c r="G37" i="68"/>
  <c r="H22" i="68"/>
  <c r="H33" i="68" s="1"/>
  <c r="G34" i="67"/>
  <c r="H20" i="67"/>
  <c r="H30" i="67" s="1"/>
  <c r="G23" i="66"/>
  <c r="G34" i="66" s="1"/>
  <c r="F38" i="66"/>
  <c r="G37" i="60"/>
  <c r="H22" i="60"/>
  <c r="H33" i="60" s="1"/>
  <c r="G37" i="61"/>
  <c r="H22" i="61"/>
  <c r="H33" i="61" s="1"/>
  <c r="G36" i="58"/>
  <c r="H22" i="58"/>
  <c r="H32" i="58" s="1"/>
  <c r="G37" i="62"/>
  <c r="H22" i="62"/>
  <c r="H33" i="62" s="1"/>
  <c r="G37" i="57"/>
  <c r="H22" i="57"/>
  <c r="H33" i="57" s="1"/>
  <c r="I21" i="63" l="1"/>
  <c r="I32" i="63" s="1"/>
  <c r="I36" i="63" s="1"/>
  <c r="H36" i="63"/>
  <c r="H37" i="61"/>
  <c r="I22" i="61"/>
  <c r="I33" i="61" s="1"/>
  <c r="I37" i="61" s="1"/>
  <c r="H37" i="68"/>
  <c r="I22" i="68"/>
  <c r="I33" i="68" s="1"/>
  <c r="I37" i="68" s="1"/>
  <c r="H37" i="65"/>
  <c r="I22" i="65"/>
  <c r="I33" i="65" s="1"/>
  <c r="I37" i="65" s="1"/>
  <c r="I20" i="67"/>
  <c r="I30" i="67" s="1"/>
  <c r="I34" i="67" s="1"/>
  <c r="H34" i="67"/>
  <c r="H37" i="60"/>
  <c r="I22" i="60"/>
  <c r="I33" i="60" s="1"/>
  <c r="I37" i="60" s="1"/>
  <c r="I22" i="58"/>
  <c r="I32" i="58" s="1"/>
  <c r="I36" i="58" s="1"/>
  <c r="H36" i="58"/>
  <c r="I22" i="59"/>
  <c r="I32" i="59" s="1"/>
  <c r="I36" i="59" s="1"/>
  <c r="H36" i="59"/>
  <c r="H37" i="62"/>
  <c r="I22" i="62"/>
  <c r="I33" i="62" s="1"/>
  <c r="I37" i="62" s="1"/>
  <c r="H37" i="57"/>
  <c r="I22" i="57"/>
  <c r="I33" i="57" s="1"/>
  <c r="I37" i="57" s="1"/>
  <c r="G38" i="66"/>
  <c r="H23" i="66"/>
  <c r="H34" i="66" s="1"/>
  <c r="H37" i="55"/>
  <c r="I22" i="55"/>
  <c r="I33" i="55" s="1"/>
  <c r="I37" i="55" s="1"/>
  <c r="H38" i="64"/>
  <c r="I23" i="64"/>
  <c r="I34" i="64" s="1"/>
  <c r="I38" i="64" s="1"/>
  <c r="H38" i="66" l="1"/>
  <c r="I23" i="66"/>
  <c r="I34" i="66" s="1"/>
  <c r="I38" i="66" s="1"/>
  <c r="I39" i="54" l="1"/>
  <c r="H39" i="54"/>
  <c r="G39" i="54"/>
  <c r="F39" i="54"/>
  <c r="E39" i="54"/>
  <c r="D39" i="54"/>
  <c r="C39" i="54"/>
  <c r="C41" i="54" s="1"/>
  <c r="I38" i="53"/>
  <c r="H38" i="53"/>
  <c r="G38" i="53"/>
  <c r="F38" i="53"/>
  <c r="E38" i="53"/>
  <c r="D38" i="53"/>
  <c r="C38" i="53"/>
  <c r="C40" i="53" s="1"/>
  <c r="D30" i="54" l="1"/>
  <c r="D41" i="54" s="1"/>
  <c r="C45" i="54"/>
  <c r="D29" i="53"/>
  <c r="D40" i="53" s="1"/>
  <c r="C44" i="53"/>
  <c r="D45" i="54" l="1"/>
  <c r="E30" i="54"/>
  <c r="E41" i="54" s="1"/>
  <c r="E29" i="53"/>
  <c r="E40" i="53" s="1"/>
  <c r="D44" i="53"/>
  <c r="E45" i="54" l="1"/>
  <c r="F30" i="54"/>
  <c r="F41" i="54" s="1"/>
  <c r="F29" i="53"/>
  <c r="F40" i="53" s="1"/>
  <c r="E44" i="53"/>
  <c r="F45" i="54" l="1"/>
  <c r="G30" i="54"/>
  <c r="G41" i="54" s="1"/>
  <c r="F44" i="53"/>
  <c r="G29" i="53"/>
  <c r="G40" i="53" s="1"/>
  <c r="G45" i="54" l="1"/>
  <c r="H30" i="54"/>
  <c r="H41" i="54" s="1"/>
  <c r="G44" i="53"/>
  <c r="H29" i="53"/>
  <c r="H40" i="53" s="1"/>
  <c r="I30" i="54" l="1"/>
  <c r="I41" i="54" s="1"/>
  <c r="I45" i="54" s="1"/>
  <c r="H45" i="54"/>
  <c r="H44" i="53"/>
  <c r="I29" i="53"/>
  <c r="I40" i="53" s="1"/>
  <c r="I44" i="53" s="1"/>
  <c r="I32" i="42" l="1"/>
  <c r="H32" i="42"/>
  <c r="G32" i="42"/>
  <c r="F32" i="42"/>
  <c r="E32" i="42"/>
  <c r="D32" i="42"/>
  <c r="C32" i="42"/>
  <c r="C34" i="42" s="1"/>
  <c r="C38" i="42" s="1"/>
  <c r="D25" i="42"/>
  <c r="D23" i="42" l="1"/>
  <c r="D34" i="42" s="1"/>
  <c r="I31" i="52"/>
  <c r="H31" i="52"/>
  <c r="G31" i="52"/>
  <c r="F31" i="52"/>
  <c r="E31" i="52"/>
  <c r="D31" i="52"/>
  <c r="C31" i="52"/>
  <c r="C22" i="52"/>
  <c r="C33" i="52" s="1"/>
  <c r="G39" i="25"/>
  <c r="I33" i="25"/>
  <c r="H33" i="25"/>
  <c r="G33" i="25"/>
  <c r="H24" i="25"/>
  <c r="H35" i="25" s="1"/>
  <c r="I24" i="25" s="1"/>
  <c r="I35" i="25" s="1"/>
  <c r="I39" i="25" s="1"/>
  <c r="D22" i="52" l="1"/>
  <c r="D33" i="52" s="1"/>
  <c r="C37" i="52"/>
  <c r="E23" i="42"/>
  <c r="E34" i="42" s="1"/>
  <c r="D38" i="42"/>
  <c r="E22" i="52"/>
  <c r="E33" i="52" s="1"/>
  <c r="D37" i="52"/>
  <c r="H39" i="25"/>
  <c r="I63" i="10"/>
  <c r="H63" i="10"/>
  <c r="G63" i="10"/>
  <c r="F63" i="10"/>
  <c r="E63" i="10"/>
  <c r="D63" i="10"/>
  <c r="C63" i="10"/>
  <c r="C54" i="10"/>
  <c r="C65" i="10" s="1"/>
  <c r="C69" i="10" s="1"/>
  <c r="F23" i="42" l="1"/>
  <c r="E38" i="42"/>
  <c r="F22" i="52"/>
  <c r="F33" i="52" s="1"/>
  <c r="E37" i="52"/>
  <c r="D54" i="10"/>
  <c r="D65" i="10" s="1"/>
  <c r="G29" i="51"/>
  <c r="F29" i="51"/>
  <c r="F31" i="51" s="1"/>
  <c r="E29" i="51"/>
  <c r="E31" i="51" s="1"/>
  <c r="E35" i="51" s="1"/>
  <c r="D29" i="51"/>
  <c r="C20" i="51"/>
  <c r="C31" i="51" s="1"/>
  <c r="C52" i="50"/>
  <c r="B52" i="50"/>
  <c r="C51" i="50"/>
  <c r="B51" i="50"/>
  <c r="I34" i="50"/>
  <c r="H34" i="50"/>
  <c r="G34" i="50"/>
  <c r="F34" i="50"/>
  <c r="E34" i="50"/>
  <c r="D34" i="50"/>
  <c r="D25" i="50"/>
  <c r="D36" i="50" s="1"/>
  <c r="D51" i="49"/>
  <c r="C51" i="49"/>
  <c r="B51" i="49"/>
  <c r="I34" i="49"/>
  <c r="H34" i="49"/>
  <c r="G34" i="49"/>
  <c r="F34" i="49"/>
  <c r="E34" i="49"/>
  <c r="D34" i="49"/>
  <c r="I26" i="49"/>
  <c r="H26" i="49"/>
  <c r="G26" i="49"/>
  <c r="F26" i="49"/>
  <c r="E26" i="49"/>
  <c r="D26" i="49"/>
  <c r="D24" i="49"/>
  <c r="I23" i="49"/>
  <c r="H23" i="49"/>
  <c r="G23" i="49"/>
  <c r="F23" i="49"/>
  <c r="E23" i="49"/>
  <c r="D23" i="49"/>
  <c r="C54" i="48"/>
  <c r="B54" i="48"/>
  <c r="C53" i="48"/>
  <c r="B53" i="48"/>
  <c r="I34" i="48"/>
  <c r="H34" i="48"/>
  <c r="G34" i="48"/>
  <c r="F34" i="48"/>
  <c r="E34" i="48"/>
  <c r="D34" i="48"/>
  <c r="D25" i="48"/>
  <c r="D36" i="48" s="1"/>
  <c r="G23" i="42" l="1"/>
  <c r="G34" i="42" s="1"/>
  <c r="F38" i="42"/>
  <c r="G22" i="52"/>
  <c r="G33" i="52" s="1"/>
  <c r="F37" i="52"/>
  <c r="D69" i="10"/>
  <c r="E54" i="10"/>
  <c r="E65" i="10" s="1"/>
  <c r="D20" i="51"/>
  <c r="D31" i="51" s="1"/>
  <c r="D35" i="51" s="1"/>
  <c r="C35" i="51"/>
  <c r="F35" i="51"/>
  <c r="G20" i="51"/>
  <c r="G31" i="51" s="1"/>
  <c r="D52" i="49"/>
  <c r="C52" i="49"/>
  <c r="D36" i="49"/>
  <c r="E24" i="49" s="1"/>
  <c r="E36" i="49" s="1"/>
  <c r="B52" i="49"/>
  <c r="D40" i="50"/>
  <c r="E25" i="50"/>
  <c r="E36" i="50" s="1"/>
  <c r="E25" i="48"/>
  <c r="E36" i="48" s="1"/>
  <c r="D40" i="48"/>
  <c r="I59" i="9"/>
  <c r="H59" i="9"/>
  <c r="G59" i="9"/>
  <c r="F59" i="9"/>
  <c r="E59" i="9"/>
  <c r="D59" i="9"/>
  <c r="C59" i="9"/>
  <c r="C61" i="9" s="1"/>
  <c r="C65" i="9" s="1"/>
  <c r="D52" i="9"/>
  <c r="D49" i="9"/>
  <c r="C49" i="9"/>
  <c r="H23" i="42" l="1"/>
  <c r="H34" i="42" s="1"/>
  <c r="G38" i="42"/>
  <c r="G37" i="52"/>
  <c r="H22" i="52"/>
  <c r="H33" i="52" s="1"/>
  <c r="D40" i="49"/>
  <c r="F54" i="10"/>
  <c r="F65" i="10" s="1"/>
  <c r="E69" i="10"/>
  <c r="H20" i="51"/>
  <c r="H31" i="51" s="1"/>
  <c r="G35" i="51"/>
  <c r="E40" i="50"/>
  <c r="F25" i="50"/>
  <c r="F36" i="50" s="1"/>
  <c r="F25" i="48"/>
  <c r="F36" i="48" s="1"/>
  <c r="E40" i="48"/>
  <c r="F24" i="49"/>
  <c r="F36" i="49" s="1"/>
  <c r="E40" i="49"/>
  <c r="D50" i="9"/>
  <c r="D61" i="9" s="1"/>
  <c r="I32" i="6"/>
  <c r="H32" i="6"/>
  <c r="G32" i="6"/>
  <c r="F32" i="6"/>
  <c r="E32" i="6"/>
  <c r="D32" i="6"/>
  <c r="E25" i="6"/>
  <c r="D23" i="6"/>
  <c r="F33" i="25"/>
  <c r="E33" i="25"/>
  <c r="D33" i="25"/>
  <c r="C33" i="25"/>
  <c r="C35" i="25" s="1"/>
  <c r="I43" i="12"/>
  <c r="H43" i="12"/>
  <c r="G43" i="12"/>
  <c r="F43" i="12"/>
  <c r="E43" i="12"/>
  <c r="D43" i="12"/>
  <c r="C43" i="12"/>
  <c r="C45" i="12" s="1"/>
  <c r="C49" i="12" s="1"/>
  <c r="D36" i="12"/>
  <c r="I30" i="18"/>
  <c r="H30" i="18"/>
  <c r="G30" i="18"/>
  <c r="C36" i="18"/>
  <c r="F30" i="18"/>
  <c r="E30" i="18"/>
  <c r="D30" i="18"/>
  <c r="D21" i="18"/>
  <c r="D32" i="18" s="1"/>
  <c r="I31" i="5"/>
  <c r="H31" i="5"/>
  <c r="G31" i="5"/>
  <c r="C37" i="5"/>
  <c r="F31" i="5"/>
  <c r="E31" i="5"/>
  <c r="D31" i="5"/>
  <c r="D22" i="5"/>
  <c r="I26" i="45"/>
  <c r="H26" i="45"/>
  <c r="G26" i="45"/>
  <c r="I33" i="45"/>
  <c r="H33" i="45"/>
  <c r="G33" i="45"/>
  <c r="I25" i="45"/>
  <c r="H25" i="45"/>
  <c r="G25" i="45"/>
  <c r="D26" i="45"/>
  <c r="D25" i="45"/>
  <c r="D23" i="45"/>
  <c r="F33" i="45"/>
  <c r="E33" i="45"/>
  <c r="D33" i="45"/>
  <c r="C33" i="45"/>
  <c r="F25" i="45"/>
  <c r="C24" i="45"/>
  <c r="C37" i="17"/>
  <c r="F31" i="17"/>
  <c r="E31" i="17"/>
  <c r="D31" i="17"/>
  <c r="D22" i="17"/>
  <c r="D33" i="17" s="1"/>
  <c r="D37" i="17" s="1"/>
  <c r="I35" i="11"/>
  <c r="H35" i="11"/>
  <c r="G35" i="11"/>
  <c r="F35" i="11"/>
  <c r="E35" i="11"/>
  <c r="D35" i="11"/>
  <c r="C35" i="11"/>
  <c r="C37" i="11" s="1"/>
  <c r="I30" i="16"/>
  <c r="H30" i="16"/>
  <c r="G30" i="16"/>
  <c r="C36" i="16"/>
  <c r="F30" i="16"/>
  <c r="E30" i="16"/>
  <c r="D30" i="16"/>
  <c r="D21" i="16"/>
  <c r="D32" i="16" s="1"/>
  <c r="D36" i="16" s="1"/>
  <c r="G19" i="23"/>
  <c r="H19" i="23"/>
  <c r="I19" i="23"/>
  <c r="G29" i="23"/>
  <c r="H29" i="23"/>
  <c r="I29" i="23"/>
  <c r="I23" i="42" l="1"/>
  <c r="I34" i="42" s="1"/>
  <c r="I38" i="42" s="1"/>
  <c r="H38" i="42"/>
  <c r="H37" i="52"/>
  <c r="I22" i="52"/>
  <c r="I33" i="52" s="1"/>
  <c r="I37" i="52" s="1"/>
  <c r="D33" i="5"/>
  <c r="D37" i="5" s="1"/>
  <c r="F69" i="10"/>
  <c r="G54" i="10"/>
  <c r="G65" i="10" s="1"/>
  <c r="H35" i="51"/>
  <c r="I20" i="51"/>
  <c r="I31" i="51" s="1"/>
  <c r="I35" i="51" s="1"/>
  <c r="C35" i="45"/>
  <c r="D24" i="45" s="1"/>
  <c r="D35" i="45" s="1"/>
  <c r="G24" i="49"/>
  <c r="G36" i="49" s="1"/>
  <c r="F40" i="49"/>
  <c r="F40" i="48"/>
  <c r="G25" i="48"/>
  <c r="G36" i="48" s="1"/>
  <c r="G25" i="50"/>
  <c r="G36" i="50" s="1"/>
  <c r="F40" i="50"/>
  <c r="D34" i="6"/>
  <c r="E23" i="6" s="1"/>
  <c r="E34" i="6" s="1"/>
  <c r="E50" i="9"/>
  <c r="E61" i="9" s="1"/>
  <c r="D65" i="9"/>
  <c r="C39" i="25"/>
  <c r="D24" i="25"/>
  <c r="D35" i="25" s="1"/>
  <c r="D34" i="12"/>
  <c r="D45" i="12" s="1"/>
  <c r="E34" i="12" s="1"/>
  <c r="E45" i="12" s="1"/>
  <c r="E21" i="18"/>
  <c r="E32" i="18" s="1"/>
  <c r="D36" i="18"/>
  <c r="E22" i="17"/>
  <c r="E33" i="17" s="1"/>
  <c r="C41" i="11"/>
  <c r="D26" i="11"/>
  <c r="D37" i="11" s="1"/>
  <c r="E21" i="16"/>
  <c r="E32" i="16" s="1"/>
  <c r="I27" i="24"/>
  <c r="I31" i="24" s="1"/>
  <c r="H27" i="24"/>
  <c r="H31" i="24" s="1"/>
  <c r="G27" i="24"/>
  <c r="G31" i="24" s="1"/>
  <c r="I21" i="24"/>
  <c r="H21" i="24"/>
  <c r="G21" i="24"/>
  <c r="C37" i="24"/>
  <c r="D31" i="24"/>
  <c r="F27" i="24"/>
  <c r="F31" i="24" s="1"/>
  <c r="E27" i="24"/>
  <c r="E31" i="24" s="1"/>
  <c r="D24" i="24"/>
  <c r="D23" i="24"/>
  <c r="D22" i="24"/>
  <c r="F21" i="24"/>
  <c r="E21" i="24"/>
  <c r="D21" i="24"/>
  <c r="E22" i="5" l="1"/>
  <c r="E33" i="5" s="1"/>
  <c r="C39" i="45"/>
  <c r="H54" i="10"/>
  <c r="H65" i="10" s="1"/>
  <c r="G69" i="10"/>
  <c r="D33" i="24"/>
  <c r="D37" i="24" s="1"/>
  <c r="G40" i="48"/>
  <c r="H25" i="48"/>
  <c r="H36" i="48" s="1"/>
  <c r="G40" i="50"/>
  <c r="H25" i="50"/>
  <c r="H36" i="50" s="1"/>
  <c r="H24" i="49"/>
  <c r="H36" i="49" s="1"/>
  <c r="G40" i="49"/>
  <c r="D49" i="12"/>
  <c r="D38" i="6"/>
  <c r="F50" i="9"/>
  <c r="F61" i="9" s="1"/>
  <c r="E65" i="9"/>
  <c r="E38" i="6"/>
  <c r="F23" i="6"/>
  <c r="F34" i="6" s="1"/>
  <c r="D39" i="25"/>
  <c r="E24" i="25"/>
  <c r="E35" i="25" s="1"/>
  <c r="E49" i="12"/>
  <c r="F34" i="12"/>
  <c r="F45" i="12" s="1"/>
  <c r="E36" i="18"/>
  <c r="F21" i="18"/>
  <c r="F32" i="18" s="1"/>
  <c r="E37" i="5"/>
  <c r="F22" i="5"/>
  <c r="F33" i="5" s="1"/>
  <c r="D39" i="45"/>
  <c r="E35" i="45"/>
  <c r="E37" i="17"/>
  <c r="F22" i="17"/>
  <c r="F33" i="17" s="1"/>
  <c r="F37" i="17" s="1"/>
  <c r="D41" i="11"/>
  <c r="E26" i="11"/>
  <c r="E37" i="11" s="1"/>
  <c r="E36" i="16"/>
  <c r="F21" i="16"/>
  <c r="F32" i="16" s="1"/>
  <c r="I33" i="26"/>
  <c r="H33" i="26"/>
  <c r="G33" i="26"/>
  <c r="F33" i="26"/>
  <c r="E33" i="26"/>
  <c r="D33" i="26"/>
  <c r="C33" i="26"/>
  <c r="C35" i="26" s="1"/>
  <c r="C39" i="26" s="1"/>
  <c r="D26" i="26"/>
  <c r="I35" i="43"/>
  <c r="H35" i="43"/>
  <c r="G35" i="43"/>
  <c r="F35" i="43"/>
  <c r="E35" i="43"/>
  <c r="E37" i="43" s="1"/>
  <c r="E41" i="43" s="1"/>
  <c r="D35" i="43"/>
  <c r="C35" i="43"/>
  <c r="C26" i="43"/>
  <c r="I31" i="15"/>
  <c r="H31" i="15"/>
  <c r="G31" i="15"/>
  <c r="C37" i="15"/>
  <c r="F31" i="15"/>
  <c r="E31" i="15"/>
  <c r="D31" i="15"/>
  <c r="D24" i="15"/>
  <c r="D22" i="15"/>
  <c r="I30" i="14"/>
  <c r="H30" i="14"/>
  <c r="G30" i="14"/>
  <c r="C36" i="14"/>
  <c r="F30" i="14"/>
  <c r="E30" i="14"/>
  <c r="D30" i="14"/>
  <c r="D21" i="14"/>
  <c r="D32" i="14" s="1"/>
  <c r="D36" i="14" s="1"/>
  <c r="I30" i="13"/>
  <c r="H30" i="13"/>
  <c r="G30" i="13"/>
  <c r="C36" i="13"/>
  <c r="F30" i="13"/>
  <c r="E30" i="13"/>
  <c r="D30" i="13"/>
  <c r="D21" i="13"/>
  <c r="C35" i="23"/>
  <c r="F29" i="23"/>
  <c r="E29" i="23"/>
  <c r="D29" i="23"/>
  <c r="D20" i="23"/>
  <c r="F19" i="23"/>
  <c r="E19" i="23"/>
  <c r="D19" i="23"/>
  <c r="D32" i="13" l="1"/>
  <c r="D36" i="13" s="1"/>
  <c r="E22" i="24"/>
  <c r="E33" i="24" s="1"/>
  <c r="F22" i="24" s="1"/>
  <c r="F33" i="24" s="1"/>
  <c r="H69" i="10"/>
  <c r="I54" i="10"/>
  <c r="I65" i="10" s="1"/>
  <c r="I69" i="10" s="1"/>
  <c r="D33" i="15"/>
  <c r="E22" i="15" s="1"/>
  <c r="E33" i="15" s="1"/>
  <c r="C37" i="43"/>
  <c r="D26" i="43" s="1"/>
  <c r="D37" i="43" s="1"/>
  <c r="D41" i="43" s="1"/>
  <c r="H40" i="50"/>
  <c r="I25" i="50"/>
  <c r="I36" i="50" s="1"/>
  <c r="I40" i="50" s="1"/>
  <c r="H40" i="48"/>
  <c r="I25" i="48"/>
  <c r="I36" i="48" s="1"/>
  <c r="I40" i="48" s="1"/>
  <c r="I24" i="49"/>
  <c r="I36" i="49" s="1"/>
  <c r="I40" i="49" s="1"/>
  <c r="H40" i="49"/>
  <c r="F38" i="6"/>
  <c r="G23" i="6"/>
  <c r="G34" i="6" s="1"/>
  <c r="D31" i="23"/>
  <c r="D35" i="23" s="1"/>
  <c r="F36" i="18"/>
  <c r="G21" i="18"/>
  <c r="G32" i="18" s="1"/>
  <c r="F37" i="5"/>
  <c r="G33" i="5"/>
  <c r="F49" i="12"/>
  <c r="G45" i="12"/>
  <c r="F36" i="16"/>
  <c r="G21" i="16"/>
  <c r="G32" i="16" s="1"/>
  <c r="G50" i="9"/>
  <c r="G61" i="9" s="1"/>
  <c r="F65" i="9"/>
  <c r="E39" i="25"/>
  <c r="F24" i="25"/>
  <c r="F35" i="25" s="1"/>
  <c r="F24" i="45"/>
  <c r="F35" i="45" s="1"/>
  <c r="E39" i="45"/>
  <c r="E41" i="11"/>
  <c r="F26" i="11"/>
  <c r="F37" i="11" s="1"/>
  <c r="E37" i="24"/>
  <c r="D24" i="26"/>
  <c r="D35" i="26" s="1"/>
  <c r="F26" i="43"/>
  <c r="F37" i="43" s="1"/>
  <c r="E21" i="14"/>
  <c r="E32" i="14" s="1"/>
  <c r="C41" i="43" l="1"/>
  <c r="D37" i="15"/>
  <c r="E21" i="13"/>
  <c r="E32" i="13" s="1"/>
  <c r="F21" i="13" s="1"/>
  <c r="F32" i="13" s="1"/>
  <c r="E20" i="23"/>
  <c r="E31" i="23" s="1"/>
  <c r="E35" i="23" s="1"/>
  <c r="G36" i="18"/>
  <c r="H21" i="18"/>
  <c r="H32" i="18" s="1"/>
  <c r="F41" i="11"/>
  <c r="G37" i="11"/>
  <c r="G36" i="16"/>
  <c r="H21" i="16"/>
  <c r="H32" i="16" s="1"/>
  <c r="G37" i="5"/>
  <c r="H33" i="5"/>
  <c r="G49" i="12"/>
  <c r="H45" i="12"/>
  <c r="G38" i="6"/>
  <c r="H23" i="6"/>
  <c r="H34" i="6" s="1"/>
  <c r="F37" i="24"/>
  <c r="G22" i="24"/>
  <c r="G33" i="24" s="1"/>
  <c r="F39" i="45"/>
  <c r="G24" i="45"/>
  <c r="G35" i="45" s="1"/>
  <c r="F39" i="25"/>
  <c r="F41" i="43"/>
  <c r="G26" i="43"/>
  <c r="G37" i="43" s="1"/>
  <c r="H50" i="9"/>
  <c r="H61" i="9" s="1"/>
  <c r="G65" i="9"/>
  <c r="D39" i="26"/>
  <c r="E24" i="26"/>
  <c r="E35" i="26" s="1"/>
  <c r="E37" i="15"/>
  <c r="F22" i="15"/>
  <c r="F33" i="15" s="1"/>
  <c r="F21" i="14"/>
  <c r="F32" i="14" s="1"/>
  <c r="E36" i="14"/>
  <c r="E36" i="13" l="1"/>
  <c r="F20" i="23"/>
  <c r="F31" i="23" s="1"/>
  <c r="F35" i="23" s="1"/>
  <c r="H36" i="18"/>
  <c r="I21" i="18"/>
  <c r="I32" i="18" s="1"/>
  <c r="I36" i="18" s="1"/>
  <c r="F36" i="14"/>
  <c r="G21" i="14"/>
  <c r="G32" i="14" s="1"/>
  <c r="G39" i="45"/>
  <c r="H24" i="45"/>
  <c r="H35" i="45" s="1"/>
  <c r="I45" i="12"/>
  <c r="I49" i="12" s="1"/>
  <c r="H49" i="12"/>
  <c r="F36" i="13"/>
  <c r="G21" i="13"/>
  <c r="G32" i="13" s="1"/>
  <c r="H22" i="24"/>
  <c r="H33" i="24" s="1"/>
  <c r="G37" i="24"/>
  <c r="H37" i="5"/>
  <c r="I33" i="5"/>
  <c r="I37" i="5" s="1"/>
  <c r="H38" i="6"/>
  <c r="I23" i="6"/>
  <c r="I34" i="6" s="1"/>
  <c r="I38" i="6" s="1"/>
  <c r="H36" i="16"/>
  <c r="I21" i="16"/>
  <c r="I32" i="16" s="1"/>
  <c r="I36" i="16" s="1"/>
  <c r="F37" i="15"/>
  <c r="G22" i="15"/>
  <c r="G33" i="15" s="1"/>
  <c r="G41" i="43"/>
  <c r="H26" i="43"/>
  <c r="H37" i="43" s="1"/>
  <c r="G41" i="11"/>
  <c r="H37" i="11"/>
  <c r="I50" i="9"/>
  <c r="I61" i="9" s="1"/>
  <c r="I65" i="9" s="1"/>
  <c r="H65" i="9"/>
  <c r="E39" i="26"/>
  <c r="F24" i="26"/>
  <c r="F35" i="26" s="1"/>
  <c r="G20" i="23" l="1"/>
  <c r="G31" i="23" s="1"/>
  <c r="H20" i="23" s="1"/>
  <c r="H31" i="23" s="1"/>
  <c r="I24" i="45"/>
  <c r="I35" i="45" s="1"/>
  <c r="I39" i="45" s="1"/>
  <c r="H39" i="45"/>
  <c r="G37" i="15"/>
  <c r="H22" i="15"/>
  <c r="H33" i="15" s="1"/>
  <c r="I22" i="24"/>
  <c r="I33" i="24" s="1"/>
  <c r="I37" i="24" s="1"/>
  <c r="H37" i="24"/>
  <c r="H21" i="13"/>
  <c r="H32" i="13" s="1"/>
  <c r="G36" i="13"/>
  <c r="G36" i="14"/>
  <c r="H21" i="14"/>
  <c r="H32" i="14" s="1"/>
  <c r="H41" i="43"/>
  <c r="I26" i="43"/>
  <c r="I37" i="43" s="1"/>
  <c r="I41" i="43" s="1"/>
  <c r="H41" i="11"/>
  <c r="I37" i="11"/>
  <c r="I41" i="11" s="1"/>
  <c r="F39" i="26"/>
  <c r="G35" i="26"/>
  <c r="H36" i="14" l="1"/>
  <c r="I21" i="14"/>
  <c r="I32" i="14" s="1"/>
  <c r="I36" i="14" s="1"/>
  <c r="I21" i="13"/>
  <c r="I32" i="13" s="1"/>
  <c r="I36" i="13" s="1"/>
  <c r="H36" i="13"/>
  <c r="H37" i="15"/>
  <c r="I22" i="15"/>
  <c r="I33" i="15" s="1"/>
  <c r="I37" i="15" s="1"/>
  <c r="I20" i="23"/>
  <c r="I31" i="23" s="1"/>
  <c r="H35" i="26"/>
  <c r="G39" i="26"/>
  <c r="I35" i="26" l="1"/>
  <c r="I39" i="26" s="1"/>
  <c r="H39" i="26"/>
  <c r="I31" i="17" l="1"/>
  <c r="H31" i="17"/>
  <c r="G31" i="17"/>
  <c r="G22" i="17"/>
  <c r="G33" i="17" s="1"/>
  <c r="G37" i="17" l="1"/>
  <c r="H22" i="17"/>
  <c r="H33" i="17" s="1"/>
  <c r="H37" i="17" l="1"/>
  <c r="I22" i="17"/>
  <c r="I33" i="17" s="1"/>
  <c r="I37" i="17" s="1"/>
</calcChain>
</file>

<file path=xl/sharedStrings.xml><?xml version="1.0" encoding="utf-8"?>
<sst xmlns="http://schemas.openxmlformats.org/spreadsheetml/2006/main" count="2171" uniqueCount="486">
  <si>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</si>
  <si>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</si>
  <si>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</si>
  <si>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</si>
  <si>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</si>
  <si>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</si>
  <si>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</si>
  <si>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</si>
  <si>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</si>
  <si>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</si>
  <si>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</si>
  <si>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</si>
  <si>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</si>
  <si>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</si>
  <si>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</si>
  <si>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</si>
  <si>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</si>
  <si>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</si>
  <si>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</si>
  <si>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</si>
  <si>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</si>
  <si>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</si>
  <si>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</si>
  <si>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</si>
  <si>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</si>
  <si>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</si>
  <si>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Variances:</t>
  </si>
  <si>
    <t>Amount Req. by Bond Covenants</t>
  </si>
  <si>
    <t xml:space="preserve">   List each net transfer in/out/ or projection in/out; list each account number</t>
  </si>
  <si>
    <t>FY 2020</t>
  </si>
  <si>
    <t>FY 2021</t>
  </si>
  <si>
    <t>FY 2022</t>
  </si>
  <si>
    <t>FY 2023</t>
  </si>
  <si>
    <t>Phillip Nguyen</t>
  </si>
  <si>
    <t>HTH 100</t>
  </si>
  <si>
    <t>586-4581</t>
  </si>
  <si>
    <t>PHN, Farrington High School (DOE) U-Account</t>
  </si>
  <si>
    <t>U</t>
  </si>
  <si>
    <t>Act 162/2009, as amended by Act 180/2010</t>
  </si>
  <si>
    <t>S 329 H</t>
  </si>
  <si>
    <t>Intended Purpose:  MOF-U funding is currently for Registered Nurse IV (#118858) in the Public Health Nursing Branch (PHNB) for Farrington High School Transition Center; funding from Department of Education (DOE).</t>
  </si>
  <si>
    <t>Source of Revenues: U-funding (inter-agency) from the DOE.</t>
  </si>
  <si>
    <t>Current Program Activities/Allowable Expenses:  PHNB provides a 1.00 FTE Registered Nurse (RN) IV (#118858), funded by the DOE, to Farrington High School Transition Center.  From FY2020, PHNB provides 3.00 FTE RN IV funded by Department of Human Services.</t>
  </si>
  <si>
    <t>Purpose of Proposed Ceiling Adjustment (if applicable): Not Applicable.</t>
  </si>
  <si>
    <t>HTH</t>
  </si>
  <si>
    <t>Amy Yamaguchi</t>
  </si>
  <si>
    <t>HTH 420</t>
  </si>
  <si>
    <t>586-4682</t>
  </si>
  <si>
    <t>Mental Health and Substance Abuse Special Fund</t>
  </si>
  <si>
    <t>B</t>
  </si>
  <si>
    <t>Section 334-16, HRS</t>
  </si>
  <si>
    <t>S 346 H</t>
  </si>
  <si>
    <t>Intended Purpose: The purpose of the fund is to deposit all revenue collected from treatment services rendered by mental health and substance</t>
  </si>
  <si>
    <t>abuse programs operated by the State.</t>
  </si>
  <si>
    <t>Source of Revenues:  The source of revenue include payments from Medicaid, Medicare, and patients.</t>
  </si>
  <si>
    <t>Current Program Activities/Allowable Expenses: Activities include the provision of community-based outpatient services, case management</t>
  </si>
  <si>
    <t>services, psychosocial rehabilitation services, crisis services, residential services, and treatment services.  Allowable expenses are expenses</t>
  </si>
  <si>
    <t>incurred to provide or support the provision of program activities.</t>
  </si>
  <si>
    <t>Variances:  The expenditure variance is attributed to delays in the execution of purchase of service contracts.</t>
  </si>
  <si>
    <t>Wakaba Stephens</t>
  </si>
  <si>
    <t>HTH 460</t>
  </si>
  <si>
    <t>733-9866</t>
  </si>
  <si>
    <t>TITLE XIX Med QUEST Carveout/General Outpatient</t>
  </si>
  <si>
    <t>Section 334-115, HRS</t>
  </si>
  <si>
    <t>S 306 H</t>
  </si>
  <si>
    <t>Intended Purpose:  To deposit revenues collected from treatment services rendered by mental health and substance abuse programs operated by the state.</t>
  </si>
  <si>
    <t>Source of Revenues: Investment pool interest, reimbursement through DHS for administrative cost claims, reimbursement for Medicaid eligible current services, and refund/reimbursement of prior period expenditures.</t>
  </si>
  <si>
    <t>Current Program Activities/Allowable Expenses: Program activities include assuring a comprehensive array of mental health services for children and adolescents as well as the funding of salaries for Quality Assurance Specialists at the CAMHD Family Guidance Centers and various other positions.</t>
  </si>
  <si>
    <t xml:space="preserve">FY2020-The revenues decreased due to the delay in reimbursement from MedQuest. </t>
  </si>
  <si>
    <t>FY2021-The revenues increased due to the late reimbursement from MedQuest for FY2020. The expenditures decreased since the service cost was covered by the general fund more than expected.</t>
  </si>
  <si>
    <t>TITLE IV-E Reimbursement (Interdepartmental transfer from DHS)</t>
  </si>
  <si>
    <t>Act 259/01, as amended by Act 177/02; Act 200/03</t>
  </si>
  <si>
    <t>S 328 H</t>
  </si>
  <si>
    <t>Intended Purpose: To provide training and skill development to foster parents/prospective foster parents licensed by child care (placement) organizations (CPO) that are licensed by Department of Human Services (DHS).  Many of these youth are cared for through foster services and thus the Title IV-E funds are reimbursed to DOH through DHS.  Also reimbursable are training activities provided to staff of CPOs with respect to their activities involving the licensing and training of foster homes.</t>
  </si>
  <si>
    <t>Source of Revenues: Reimbursement through DHS for eligible Title IV-E Training.</t>
  </si>
  <si>
    <t>Current Program Activities/Allowable Expenses: Training and skill development of foster parents/prospective foster parents on an on-going basis.</t>
  </si>
  <si>
    <t>FY 2020-The revenues increased due to the billing getting caught up. The expenditures increased due to the position being filled.</t>
  </si>
  <si>
    <t>FY 2021-The revenues increased due to the billing getting caught up. The expenditures increased due to the position being filled.</t>
  </si>
  <si>
    <t>Sayuri Sugimoto</t>
  </si>
  <si>
    <t>HTH 501</t>
  </si>
  <si>
    <t>587-6043</t>
  </si>
  <si>
    <t>Neurotrauma Special Fund</t>
  </si>
  <si>
    <t>Section 321H-4, HRS</t>
  </si>
  <si>
    <t>S 314 H</t>
  </si>
  <si>
    <r>
      <rPr>
        <b/>
        <u/>
        <sz val="10"/>
        <rFont val="Arial"/>
        <family val="2"/>
      </rPr>
      <t>Intended Purpose:</t>
    </r>
    <r>
      <rPr>
        <sz val="10"/>
        <rFont val="Arial"/>
        <family val="2"/>
      </rPr>
      <t xml:space="preserve"> Funding and contracting for services relating to neurotrauma; for education; assistance to individuals and families to identify and obtain access to services; maintenance of a registry of neurotrauma injuries within Hawaii; and necessary administrative expenses not to exceed two percent (2%) of the total amount collected.</t>
    </r>
  </si>
  <si>
    <r>
      <rPr>
        <b/>
        <u/>
        <sz val="10"/>
        <rFont val="Arial"/>
        <family val="2"/>
      </rPr>
      <t>Source of Revenues:</t>
    </r>
    <r>
      <rPr>
        <sz val="10"/>
        <rFont val="Arial"/>
        <family val="2"/>
      </rPr>
      <t xml:space="preserve"> Surcharges levied under Sections 291-11.5, 291-11.6, 291C-12, 291C-12.5, 291C-12.6, 291C-102 and 291E-61, HRS.</t>
    </r>
  </si>
  <si>
    <r>
      <rPr>
        <b/>
        <u/>
        <sz val="10"/>
        <rFont val="Arial"/>
        <family val="2"/>
      </rPr>
      <t xml:space="preserve">Current Program Activities/Allowable Expenses: </t>
    </r>
    <r>
      <rPr>
        <sz val="10"/>
        <rFont val="Arial"/>
        <family val="2"/>
      </rPr>
      <t xml:space="preserve"> Contracts in the area of education awareness with 1) the Queens Medical Center (Statewide Stroke Network); 2) University of Hawaii (Neurotrauma Registry); and 3) University of Hawaii (Head, Neck, and Spine Educational Project); 4) Rehabilitation Hospital of the Pacific (REHAB) -  Transfer Training.</t>
    </r>
  </si>
  <si>
    <t>JM7760</t>
  </si>
  <si>
    <t>Intellectual and Developmental Disabilities Medicaid</t>
  </si>
  <si>
    <t>Waiver Administrative Claiming Special Funds</t>
  </si>
  <si>
    <t>Act 165, SLH 2019 and Chapter 333F, HRS</t>
  </si>
  <si>
    <t>S 347 H</t>
  </si>
  <si>
    <r>
      <rPr>
        <b/>
        <u/>
        <sz val="10"/>
        <rFont val="Arial"/>
        <family val="2"/>
      </rPr>
      <t>Intended Purpose:</t>
    </r>
    <r>
      <rPr>
        <sz val="10"/>
        <rFont val="Arial"/>
        <family val="2"/>
      </rPr>
      <t xml:space="preserve"> Act 165, SLH 2019 established the Intellectual and Developmental Disabilities (I/DD) Medicaid Waiver Special Fund to allow for the deposit of federal funds received through Medicaid administrative claiming for operating the Medicaid Home and Community -Based Services Waiver (HCBS) for persons with I/DD.  </t>
    </r>
  </si>
  <si>
    <r>
      <rPr>
        <b/>
        <u/>
        <sz val="10"/>
        <rFont val="Arial"/>
        <family val="2"/>
      </rPr>
      <t>Source of Revenues:</t>
    </r>
    <r>
      <rPr>
        <sz val="10"/>
        <rFont val="Arial"/>
        <family val="2"/>
      </rPr>
      <t xml:space="preserve">  Medicaid federal reimbursement for I/DD waiver administrative claiming pursuant to 45 CFR Part 95, Subpart E, DDD’s Cost Allocation Plan approved by the United States Department of Health and Human Services (DHHS) on April 25, 2019.</t>
    </r>
  </si>
  <si>
    <r>
      <rPr>
        <b/>
        <u/>
        <sz val="10"/>
        <rFont val="Arial"/>
        <family val="2"/>
      </rPr>
      <t>Current Program Activities/Allowable Expenses:</t>
    </r>
    <r>
      <rPr>
        <sz val="10"/>
        <rFont val="Arial"/>
        <family val="2"/>
      </rPr>
      <t xml:space="preserve"> Pursuant to Act 165, SLH 2019 Section 4 and Chapter 333F, HRS, the funds should be used for the following: 1) payment for fiscal management services; 2) training of staff; waiver providers; waiver participants, family members of waiver participants, legal representatives of waiver participants; and community stakeholders; 3) quality management activities; 4) ongoing operations and maintenance of the information technology systems; 5) conducting rate methodology studies to define rates; and 6) assessment services for determining each participant’s level of support needs. </t>
    </r>
  </si>
  <si>
    <r>
      <rPr>
        <b/>
        <u/>
        <sz val="10"/>
        <rFont val="Arial"/>
        <family val="2"/>
      </rPr>
      <t>Purpose of Proposed Ceiling Adjustment (if applicable):</t>
    </r>
    <r>
      <rPr>
        <sz val="10"/>
        <rFont val="Arial"/>
        <family val="2"/>
      </rPr>
      <t xml:space="preserve">  The expenditure ceiling in Act 165, SLH was set at $900,000 for FY 2020.  DDD submitted a FY 2021 supplemental budget request to extend the base budget beyond FY 2020 and increase the ceiling to $2,500,000.  This will allow the DOH-DDD to maximize the use of federal Medicaid administrative claiming to operate the H&amp;CBS wavier for I/DD and ensure compliance with all federal Medicaid requirements.</t>
    </r>
  </si>
  <si>
    <r>
      <rPr>
        <b/>
        <u/>
        <sz val="10"/>
        <rFont val="Arial"/>
        <family val="2"/>
      </rPr>
      <t>Variance</t>
    </r>
    <r>
      <rPr>
        <b/>
        <sz val="10"/>
        <rFont val="Arial"/>
        <family val="2"/>
      </rPr>
      <t xml:space="preserve">: </t>
    </r>
    <r>
      <rPr>
        <sz val="10"/>
        <rFont val="Arial"/>
        <family val="2"/>
      </rPr>
      <t>The estimated FY 2020 revenues consist of the administrative claiming received for FY 2019 due to the DHHS’ approval of DDD's cost of allocation plan effective July 1, 2018.  DDD anticipates the budget ceiling request to be approved at $2,500,000 for FY 2021 and beyond, so DDD can maximize the use of federal reimbursement for ongoing operations.</t>
    </r>
  </si>
  <si>
    <r>
      <rPr>
        <b/>
        <u/>
        <sz val="10"/>
        <rFont val="Arial"/>
        <family val="2"/>
      </rPr>
      <t>Variance</t>
    </r>
    <r>
      <rPr>
        <b/>
        <sz val="10"/>
        <rFont val="Arial"/>
        <family val="2"/>
      </rPr>
      <t>:</t>
    </r>
    <r>
      <rPr>
        <sz val="10"/>
        <rFont val="Arial"/>
        <family val="2"/>
      </rPr>
      <t xml:space="preserve"> The estimated revenue decreases in FY23 and out years due to anticipated diminished administrative claims due to Behavioral Health Administrative Information Technology (BHA IT) Solution being substantially implemented resulting in less claiming . The estimated expenditures for FY21 reflect the new ceiling amount of $3,200,000 approved in Act 009, SLH2020.  DDD submitted a FB21-23 budget request to make the Medicaid Administrative Claiming Special Fund to be recurring from FY22.  The expenditures are expected to increase as DDD would be able to plan ahead and have multi-year contracts to meet compliance requirements for the State's Section 1915(c) Medicaid waiver for Individuals with Intellectual and Developmental Disabilities.</t>
    </r>
  </si>
  <si>
    <t>Kristine Pagano</t>
  </si>
  <si>
    <t>HTH 520</t>
  </si>
  <si>
    <t>447-1397</t>
  </si>
  <si>
    <t>DCAB - Special Parent Information Network (SPIN)</t>
  </si>
  <si>
    <t xml:space="preserve">U </t>
  </si>
  <si>
    <r>
      <t xml:space="preserve">HRS </t>
    </r>
    <r>
      <rPr>
        <sz val="10"/>
        <rFont val="Calibri"/>
        <family val="2"/>
      </rPr>
      <t>§</t>
    </r>
    <r>
      <rPr>
        <sz val="10"/>
        <rFont val="Arial"/>
        <family val="2"/>
      </rPr>
      <t>348F-7</t>
    </r>
  </si>
  <si>
    <t>S 324 H</t>
  </si>
  <si>
    <t xml:space="preserve">Intended Purpose:  A Memorandum of Agreement between the Department of Education and the Department of Health, Disability and Communication Access Board to provide support in the operation and support of the Special Parent Information Network (SPIN) and the Special Education Advisory Council (SEAC).                                                         </t>
  </si>
  <si>
    <t>Source of Revenues:  Department of Education</t>
  </si>
  <si>
    <t>Current Program Activities/Allowable Expenses:  Two (2.0) positions and operating costs for SPIN and SEAC.</t>
  </si>
  <si>
    <t xml:space="preserve">Variances: </t>
  </si>
  <si>
    <t>The variance in expenditures in FY 2021 to 2023 is due to collective bargaining, fringe rates, and operating costs.</t>
  </si>
  <si>
    <t>DCAB Special Fund</t>
  </si>
  <si>
    <t>HRS §348F-7</t>
  </si>
  <si>
    <t>S 334 H</t>
  </si>
  <si>
    <t xml:space="preserve">Intended Purpose:  This fund is used for payment of its lawful operating expenditures, including indirect costs. </t>
  </si>
  <si>
    <t>Source of Revenues:  Test and continuing education fees, and blueprint review fees.</t>
  </si>
  <si>
    <t xml:space="preserve">Variances:  </t>
  </si>
  <si>
    <t>Michelle C Matsuoka</t>
  </si>
  <si>
    <t>HTH 560</t>
  </si>
  <si>
    <t>733-9062</t>
  </si>
  <si>
    <t>Newborn Metabolic Screening Special Fund</t>
  </si>
  <si>
    <t>Section 321-291, HRS</t>
  </si>
  <si>
    <t>S 302 H</t>
  </si>
  <si>
    <t xml:space="preserve">Intended Purpose:  This fund is used for payment of its lawful operating expenditures, including, but not limited to laboratory testing, follow-up testing, educational materials, continuing education, quality assurance, equipment, and indirect cost. </t>
  </si>
  <si>
    <t>Source of Revenues: Per the Hawaii Administrative Rules, the amount collected for each metabolic screening (testing) kit sold in Hawaii (current charge per kit is $99 eff. 5/27/2017) is deposited to this special fund.  Prior to 5/27/2017 the price per kit was $55.</t>
  </si>
  <si>
    <t xml:space="preserve">Current Program Activities/Allowable Expenses:  The Newborn Metabolic Screening Program (NBMSP) has statewide responsibilities for assuring that infants born in the State of Hawaii are satisfactorily tested for over 25 primary disorders which can cause intellectual disability and developmental and growth delay and even death, if not detected and treated early in the newborn period. NBMSP tracks and follows-up to assure that infants with detected diseases are provided with appropriate and timely treatment.	</t>
  </si>
  <si>
    <t>Hawaii Birth Defects Special Fund</t>
  </si>
  <si>
    <t>Section 321-426, HRS</t>
  </si>
  <si>
    <t>S 304 H</t>
  </si>
  <si>
    <t>Intended Purpose:  This fund is used for payment of its lawful operating expenditures, including indirect costs.</t>
  </si>
  <si>
    <t>Source of Revenues: $10 of each marriage license fee collected by the Hawaii State Department of Health is deposited to this special fund.</t>
  </si>
  <si>
    <t>Current Program Activities/Allowable Expenses:  This fund enables the State to have a continuous, reliable and timely statewide information and monitoring source for ascertaining the number of births with specific disabilities and abnormalities due to birth defects.  The program monitors trends and changes over time to identity possible risk factors for births defects and help develop activities to prevent the birth defects.</t>
  </si>
  <si>
    <t>Purpose of Proposed Ceiling Increase (if applicable): Not Applicable.</t>
  </si>
  <si>
    <t>Leighton Tamura</t>
  </si>
  <si>
    <t>Community Health Centers Special Fund</t>
  </si>
  <si>
    <t>Section 321-1.65, HRS</t>
  </si>
  <si>
    <t>S 305 H</t>
  </si>
  <si>
    <t>Source of Revenues:  Cigarette tax assessed and collected pursuant to Section 245-3(a), HRS.</t>
  </si>
  <si>
    <t>Current Program Activities/Allowable Expenses:   (1) Purchase of service (POS) contracts to 14 FQHCs to provide medical (perinatal, pediatric, adult primary care) &amp; support services (svcs) to un- and under-insured individuals that are at or below 250% of the federal poverty level.  Optional svcs include behavioral health care, dental treatment, &amp; pharmaceutical svcs.  (2) POS contract to Hana Health (an FQHC) for the provision of urgent care (24/7), &amp; for comprehensive primary care svcs.  (3) POS contract to Waianae Coast Comprehensive Health Ctr (an FQHC) for the provision of 24-hr emergency room svcs.</t>
  </si>
  <si>
    <t xml:space="preserve">JM7760 </t>
  </si>
  <si>
    <t>Kimberly Arakaki</t>
  </si>
  <si>
    <t>733-9028</t>
  </si>
  <si>
    <t>Domestic Violence and Sexual Assault Special Fund</t>
  </si>
  <si>
    <t>Section 321-1.3, HRS</t>
  </si>
  <si>
    <t>S 321 H</t>
  </si>
  <si>
    <t>Source of Revenues:  Fees from birth, marriage, divorce and death certificates; and income tax designations per §235-102.5, HRS.</t>
  </si>
  <si>
    <t>Violence Prevention Program, Child Death Review (CDR).</t>
  </si>
  <si>
    <t>Act 162, SLH 2009, as amended by Act 180, SLH 2010</t>
  </si>
  <si>
    <t>S 325 H</t>
  </si>
  <si>
    <t>Intended Purpose:  To provide for a CDR Nurse Coordinator position to implement the statewide CDR System.</t>
  </si>
  <si>
    <t>Current Program Activities/Allowable Expenses: 
• Provides staffing to the State CDR Council who is responsible to analyze and evaluate data, to develop public health policy and to expand prevention programs to impact and strengthen the system to prevent further child deaths.
• Provides staffing and assistance to the six local CDR Teams including the Department of Defense.  The purpose of the local teams is to review the circumstances and causes of child deaths and to identify gaps in the delivery system and communication between organizations and to identify environmental, educational and organizational issues related to the prevention of child deaths.
• Prepares reports in collaboration with the Council members to synthesize the data obtained from the team reviews. 
• Assists in CDR training and education activities.
• Supports and collaborates with the research statistician to maintain a CDR surveillance system.
• Maintains and updates CDR Policies and Procedures Manual.</t>
  </si>
  <si>
    <t>Purpose of Proposed Ceiling Adjustment (if applicable):  Function was eliminated by the 2014 Legislature.</t>
  </si>
  <si>
    <t xml:space="preserve">Variances: After spending the FY21 cash balance, no further activity is anticipated. </t>
  </si>
  <si>
    <t>Ian Tholen</t>
  </si>
  <si>
    <t>(808) 594-0013</t>
  </si>
  <si>
    <t>Early Intervention Special Fund</t>
  </si>
  <si>
    <t>§ 321-355, HRS</t>
  </si>
  <si>
    <t>S 331 H</t>
  </si>
  <si>
    <t>Intended Purpose:  To generate revenues to reinvest into the early intervention services for the at-risk, zero-to-three population; and to expand and enhance early intervention services for infants and toddlers with special needs.</t>
  </si>
  <si>
    <t>Source of Revenues:  Federal reimbursements from Medicaid and Title IV E and any other program income or grants earned by this fund.</t>
  </si>
  <si>
    <t>Lola Irvin</t>
  </si>
  <si>
    <t xml:space="preserve">HTH 590 </t>
  </si>
  <si>
    <t>586-4481</t>
  </si>
  <si>
    <t>Interdepartmental Transfer</t>
  </si>
  <si>
    <t>Item E-8, Act 162, 2009 SLH, as amended by Act 180, 2010 SLH</t>
  </si>
  <si>
    <t>S 316 H</t>
  </si>
  <si>
    <t>Intended Purpose:  Fund used for participation in the Supplemental Nutrition Assistance Program nutrition education program (SNAP-Ed; formerly called  Food Stamp Nutrition Education or FSNE) enables the State to get reimbursements based on non federal dollars spent approved nutrition education activities with populations that qualify for the federal nutrition assistance program.</t>
  </si>
  <si>
    <t>Source of Revenues: Interdepartmental transfer of US Department of Agriculture (USDA) reimbursements through Department of Human Services.</t>
  </si>
  <si>
    <t>Current Program Activities/Allowable Expenses: SNAP-Ed funding is used for establishing policies, systems, and environmental changes to improve nutrition and physical activity opportunities, and that are based on the USDA approved Hawaii SNAP-Ed plan. USDA publishes annual guidance for the development of state plans.</t>
  </si>
  <si>
    <t>Purpose of Proposed Ceiling Adjustment (if applicable): Per Act 88 SLH 2021, increase in personnel due to change in MOF for (2) positions.</t>
  </si>
  <si>
    <t xml:space="preserve">Variances:  The revenue is determined by DHS.  The program successfully executed subcontracts as planned in FY19 and FY20, and submitted invoices to DHS, and the reimbursement fell behind n FY20 due to DHS staffing loss, but this is now resolved. 
                     </t>
  </si>
  <si>
    <t>Form 37-47 (rev. 9/17/19)</t>
  </si>
  <si>
    <t>FY19 vs FY20</t>
  </si>
  <si>
    <t>FY20 vs. FY21</t>
  </si>
  <si>
    <t>Revenue</t>
  </si>
  <si>
    <t xml:space="preserve">Contract was timely in FY2019 but delayed in FY2020 causing delay in available revenue and delays in expenditure for services. </t>
  </si>
  <si>
    <t>FY20 vs FY21</t>
  </si>
  <si>
    <t xml:space="preserve">Contract delay in caused reduction in revenue and expenditures in FY2020, and increased revenue in FY2021.  </t>
  </si>
  <si>
    <t>Tobacco Settlement Special Fund</t>
  </si>
  <si>
    <t xml:space="preserve">B </t>
  </si>
  <si>
    <t>Section 328L-2, HRS</t>
  </si>
  <si>
    <t>S 335 H</t>
  </si>
  <si>
    <t>Intended Purpose:  Per Act 118, SLH 2015, the fund's purpose is only to distribute the receipts from the Master Settlement Agreement.</t>
  </si>
  <si>
    <t>Source of Revenues:  Tobacco Master Settlement Agreement</t>
  </si>
  <si>
    <t>Current Program Activities/Allowable Expenses:  Program is responsible for disbursing the funds per Sec. 328L-2, HRS, and per Act 12, SLH</t>
  </si>
  <si>
    <t>through FY2022.</t>
  </si>
  <si>
    <t>Purpose of Proposed Ceiling Adjustment (if applicable): None</t>
  </si>
  <si>
    <t xml:space="preserve">Variances:  Transfer of FY20 TSSF distribution portion to EBRF completed in FY21 along with all FY21 portions. 
</t>
  </si>
  <si>
    <t>FY21 vs. FY22</t>
  </si>
  <si>
    <t>Transfers of 2019 TSSF portions to EBRF and General Fund completed in FY20.</t>
  </si>
  <si>
    <t xml:space="preserve">Transfer of FY20 TSSF portion to EBRF completed in FY2021 along with all FY21 portions. </t>
  </si>
  <si>
    <t>Transfer of FY21 TSSF portion to EBRF to be completed in FY22.</t>
  </si>
  <si>
    <t>Organ and Tissue Education Special Fund</t>
  </si>
  <si>
    <t>Sec. 327-5.6, HRS</t>
  </si>
  <si>
    <t>S 337 H</t>
  </si>
  <si>
    <t>Intended Purpose:   The fund consists of a $1.00 donation collected at the time of motor vehicle registration and those funds shall be used exclusively for public education programs and activities on organ, tissue and eye donations.</t>
  </si>
  <si>
    <t>Source of Revenues:  $1.00 donation at the time of motor vehicle registration.</t>
  </si>
  <si>
    <t>Current Program Activities/Allowable Expenses:  Per Sec.327-24, HRS funds are distributed to the Organ Donor Center of Hawaii (now known as Legacy for Life) for public education activities on the lifesaving benefits of the Organ Donor Program.</t>
  </si>
  <si>
    <t xml:space="preserve">Purpose of Proposed Ceiling Adjustment (if applicable): None </t>
  </si>
  <si>
    <t xml:space="preserve">Variances: Revenue increase is based on increase of private donations of $1 by individuals at the time of registering their vehicles.  Expenditure decrease resulted when procurements were delayed with quarterly spending restrictions and process backlog in program. </t>
  </si>
  <si>
    <t xml:space="preserve">Revenue increase is based on private donations of $1 by individuals at the time of registering their vehicle.  </t>
  </si>
  <si>
    <t>Expenditure decrease resulted with delays in conducting procurements because of quarterly spending restrictions and process backlog.</t>
  </si>
  <si>
    <t xml:space="preserve">Note:  Ceiling was increased to $80,000 per Act 88, SLH 2021 (HB200, HD1, SD1, CD1) to distribute revenue for public education programs and activities on </t>
  </si>
  <si>
    <t>organ, tissue, and eye donations.</t>
  </si>
  <si>
    <t>HTH 720</t>
  </si>
  <si>
    <t>Office of Health Care Assurance Special Fund</t>
  </si>
  <si>
    <t>Section 321-1.4, HRS</t>
  </si>
  <si>
    <t>S-**-310-H</t>
  </si>
  <si>
    <t>OHCA has the responsibility of managing the State licensure and Federal certification of medical and health care facilities, agencies and services provided throughout the State in order to ensure acceptable standards of care are provided.</t>
  </si>
  <si>
    <t>Purpose of Proposed Ceiling Adjustment (if applicable):</t>
  </si>
  <si>
    <t>HTH 730</t>
  </si>
  <si>
    <t>Emergency Medical Services Special Fund</t>
  </si>
  <si>
    <t>Section 321-234, 249-31 (b), 245-15, 245-3, HRS.</t>
  </si>
  <si>
    <t>S 301 H</t>
  </si>
  <si>
    <t>Intended Purpose: Support for operating a state comprehensive emergency medical services system.</t>
  </si>
  <si>
    <t>Source of Revenues: Fees from annual motor vehicle registration and cigarette tax imposed pursuant to Section 245-15 and 245-3, HRS.</t>
  </si>
  <si>
    <t>Current Program Activities/Allowable Expenses: Emergency medical services; education and training of emergency medical personnel statewide.</t>
  </si>
  <si>
    <t>Variances:  See Note 3 and Note 4 below.</t>
  </si>
  <si>
    <t>Trauma System Special Fund</t>
  </si>
  <si>
    <t>Section 321-22.5, 245-15, 245-3, 291-, HRS</t>
  </si>
  <si>
    <t>S 311 H</t>
  </si>
  <si>
    <t>Intended Purpose:  Support for the continuing development and operation of a comprehensive state trauma system.</t>
  </si>
  <si>
    <t>Source of Revenues:  Tax pursuant to Section 245-15 and 245-3, HRS. Fines/surcharges pursuant to Section 291-, HRS (ACT 231, SLH 2007).</t>
  </si>
  <si>
    <t>Current Program Activities/Allowable Expenses:  Personnel cost, under/uncompensated trauma care costs incurred by hospitals.</t>
  </si>
  <si>
    <t>Variances: See Note 3, Note 4, Note 5, and Note 6 below.</t>
  </si>
  <si>
    <t>JM2236</t>
  </si>
  <si>
    <t>JS4121</t>
  </si>
  <si>
    <t>HTH 760</t>
  </si>
  <si>
    <t>Vital Statistics Improvement Fund</t>
  </si>
  <si>
    <t>HRS 338-14.6</t>
  </si>
  <si>
    <t>S-338-H</t>
  </si>
  <si>
    <t xml:space="preserve">   For the modernization and automation of the vital statistics system in the State of Hawaii.  May also be used to assist in offsetting costs of the daily </t>
  </si>
  <si>
    <t xml:space="preserve">   operations of the system of vital statistics</t>
  </si>
  <si>
    <t xml:space="preserve">   Fees for certified copies of birth, marriage, and death records.</t>
  </si>
  <si>
    <t xml:space="preserve">   Improvement of the Hawaii Electronic Death, Birth, Marriage, Fetal Death and/or the Vital Statistics System (VSS) Data/Registration systems.</t>
  </si>
  <si>
    <t xml:space="preserve">   FY 17-18 variance in expenditures due to personnel changes. FY 19-20 variance in expenditures due to personnel changes (retirement). </t>
  </si>
  <si>
    <t xml:space="preserve">   FY20-21 variance in estimated expenditures due to personnel changes (Form A submitted to transfer position from General Fund (MOF A) to Special </t>
  </si>
  <si>
    <t xml:space="preserve">   Fund (MOF B)</t>
  </si>
  <si>
    <t>HTH 906</t>
  </si>
  <si>
    <t>587-0786</t>
  </si>
  <si>
    <t>State Health Planning and Development Fund</t>
  </si>
  <si>
    <t>Section 323D - 12.6 HRS</t>
  </si>
  <si>
    <t>S 309 H</t>
  </si>
  <si>
    <t>Intended Purpose:   Support expenses associated with Agency duties as mandated by Chapter 323D HRS.</t>
  </si>
  <si>
    <t>Source of Revenues:  Certificate of Need application fees.</t>
  </si>
  <si>
    <t>Current Program Activities/Allowable Expenses:  Expenses associated with the administration of the State Certificate of Need (CON) program as mandated in chapter 323D Hrs.  Expenses associated with maintaining and revising the State's Health Plan as mandated in chapter 323D HRS.  Expenses associated with ACT 219 SLH 2007 that requires all public reviews related to CON application for Maui be heard on Maui instead of Honolulu.</t>
  </si>
  <si>
    <t>Purpose of Proposed Ceiling Adjustment (if applicable): To support funding for the SHPDA Administrator's position who administers the State CON program and implements the State's Health Plan.</t>
  </si>
  <si>
    <t>Nancy Bartter</t>
  </si>
  <si>
    <t>HTH 840 FJ</t>
  </si>
  <si>
    <t>586-7567</t>
  </si>
  <si>
    <t>Deposit Beverage Container Special Fund</t>
  </si>
  <si>
    <t>Section 342G-104 HRS</t>
  </si>
  <si>
    <t>S 313 H</t>
  </si>
  <si>
    <t>Intended Purpose:  Increase participation and recycling rates for specified deposit beverage containers; provide a connection between manufacturing 
   decisions and recycling program management; reduce litter; reimburse consumers 5 cents on redeemed glass, plastic and aluminum containers.</t>
  </si>
  <si>
    <t>Source of Revenues:  Beverage container deposit fees and handling fees</t>
  </si>
  <si>
    <t>Current Program Activities/Allowable Expenses: Administration, rules development and amendment, program accounting and reporting, and personnel.</t>
  </si>
  <si>
    <t xml:space="preserve">Purpose of Proposed Ceiling Increase (if applicable):  </t>
  </si>
  <si>
    <t>Variances:  Revenue varies based on amount of container deposits collected from customers and sent to DOH from businesses selling items in containers covered by the HI-5 program.  Expenditures will increase or decrease based on container redemption rate by consumers, which results in higher or lower expenditures to redemption centers for deposit reimbursements and handling fees.  FY21 encumbrances were higher than usual to enable change in contract cycle, to avoid contracts starting at the beginning of each FY and needing to wait for allotments to be input to FAMIS.</t>
  </si>
  <si>
    <t xml:space="preserve">   List each net transfer in/out; list each account number</t>
  </si>
  <si>
    <t>Amount Req. for Bond Conveyance</t>
  </si>
  <si>
    <t>Electronic Device Recycling Fund</t>
  </si>
  <si>
    <t>Act 13/2008</t>
  </si>
  <si>
    <t>S 319 H</t>
  </si>
  <si>
    <t>Intended Purpose: Encourage recycling of electronic devices sold in the State to divert waste and leaching of possible hazardous materials components 
   from landfills.</t>
  </si>
  <si>
    <t>Source of Revenues: Initial registration and annual renewal fees from all manufacturers' brands of covered electronic devices.</t>
  </si>
  <si>
    <t xml:space="preserve">Purpose of Proposed Ceiling Increase (if applicable):   </t>
  </si>
  <si>
    <t>Variances:  Expenditures vary depending on the scope of services for contracts with Hawaii, Kauai, and Maui counties to provide electronic device 
   recycling programs.  Transfer of $1M to general fund per Act 87, SLH 2021.</t>
  </si>
  <si>
    <t>HTH 610 FR</t>
  </si>
  <si>
    <t>Noise, Radiation and Indoor Air Quality Special Fund</t>
  </si>
  <si>
    <t>Section 342P-7, HRS</t>
  </si>
  <si>
    <t>S 322 H</t>
  </si>
  <si>
    <t>Intended Purpose: Implement mandated functions and activities of the Indoor and Radiological Health Branch.</t>
  </si>
  <si>
    <t>Source of Revenues: Fees for radiological technologists/radiation facilities, radiation services, noise permits, etc.</t>
  </si>
  <si>
    <t>Current Program Activities/Allowable Expenses: Issue permits, notifications and variances; license and certify radiological technologists and asbestos and lead abatement contractors; provide emergency response and capabilities; respond to complaints; inspect facilities; conduct public outreach and education programs; participate in professional trainings.</t>
  </si>
  <si>
    <t>Purpose of Proposed Ceiling Increase (if applicable):</t>
  </si>
  <si>
    <t>Variances:  Revenue varies depending on the number of noise permits/variances and radiation licenses that are issued each year. The amount of noise permits/variances changes depending on the amount of economic activity and construction projects.  FY20 and FY21 expenditures were significantly lower due to decreased inspections, travel, and training opportunities.</t>
  </si>
  <si>
    <t>Asbestos and Lead Abatement Special Fund</t>
  </si>
  <si>
    <t>Act 242/1998 and 342-P, HRS</t>
  </si>
  <si>
    <t>S 323 H</t>
  </si>
  <si>
    <t>Intended Purpose: Support mandated functions and activities of the federal National Emissions Standards for Hazardous Air Pollutants, 
   Asbestos-in-Schools and Lead-Based Paint Abatement programs.</t>
  </si>
  <si>
    <t>Source of Revenues: Fees for demolition/renovation and accreditation of asbestos training.</t>
  </si>
  <si>
    <t>Current Program Activities/Allowable Expenses: Inspections; public outreach and training for compliance and certification of lead-based paint 
   abatement contractors.</t>
  </si>
  <si>
    <t>HTH 610 FN</t>
  </si>
  <si>
    <t>Vector Control, U-account</t>
  </si>
  <si>
    <t>Act 259/2001 as amended by Act 177/2002; Act 213/2007</t>
  </si>
  <si>
    <t>S 327 H</t>
  </si>
  <si>
    <t>Intended Purpose: Prevent introduction of air- and sea-borne vectors and diseases to the State.</t>
  </si>
  <si>
    <t>Source of Revenues: State Department of Transportation transfer of funds for vector control work at major ports of entry.</t>
  </si>
  <si>
    <t>Current Program Activities/Allowable Expenses: Identify potential breeding grounds and harborage sites and maintain traps and poison at stations at major airports and seaports under Department of Transportation jurisdiction.</t>
  </si>
  <si>
    <t>Various dates</t>
  </si>
  <si>
    <t>Leaking Underground Storage Tank Fund</t>
  </si>
  <si>
    <t>W</t>
  </si>
  <si>
    <t>Section 342L-51 HRS</t>
  </si>
  <si>
    <t>S 330 H</t>
  </si>
  <si>
    <t>Intended Purpose: Respond to petroleum releases from underground storage tanks or tank systems in a manner consistent with Chapter 342L, HRS.</t>
  </si>
  <si>
    <t>Source of Revenues: Fees from field citations or enforcement actions pursuant to Chapter 342L, HRS.</t>
  </si>
  <si>
    <t>Current Program Activities/Allowable Expenses: Deposit fees and utilize funds to cover costs incurred in responding to petroleum releases per 
   Sections 342L-8(g) and 342L-53(d), HRS.</t>
  </si>
  <si>
    <t xml:space="preserve">Purpose of Proposed Ceiling Increase (if applicable): </t>
  </si>
  <si>
    <t>HTH 840 FK</t>
  </si>
  <si>
    <t>Wastewater Treatment Certification Board Special Fund</t>
  </si>
  <si>
    <t>Act 238/SLH 1999</t>
  </si>
  <si>
    <t>S 336 H</t>
  </si>
  <si>
    <t>Intended Purpose: Establish and collect fees for applications, conduct examinations, issue or renew certificates pursuant to 340B, HRS.</t>
  </si>
  <si>
    <t>Source of Revenues: Fees for certification of wastewater treatment personnel</t>
  </si>
  <si>
    <t>Current Program Activities/Allowable Expenses: Implement duties and powers of the Board pursuant to 340B-11, HRS</t>
  </si>
  <si>
    <t>Variances:  All wastewater treatment operators are required to renew their licenses every other year.  The revenue projections reflect this pattern of revenue.  FY20 and FY21 expenditures were significantly lower due to decreased inspections and travel due to COVID pandemic.</t>
  </si>
  <si>
    <t>HTH 610 FL/FQ and HTH 849 FA</t>
  </si>
  <si>
    <t>Sanitation and Environmental Health Special Fund</t>
  </si>
  <si>
    <t>Section 321-27 HRS</t>
  </si>
  <si>
    <t>S 340 H and S 315 H</t>
  </si>
  <si>
    <t>Intended Purpose: Enhance capacity of environmental health programs to provide resources for staffing, equipment, and supplies to improve public outreach, educate public and professionals, plan for future and emerging needs, and provide trainings to maintain competencies among environmental health professionals to prevent, mitigate, or abate communicable disease transmission within the state.</t>
  </si>
  <si>
    <t>Source of Revenues: Fees from food establishment inspections, temporary food permits, licenses for embalmers and tattoo artists, plan review and 
   swimming pool permits, etc.</t>
  </si>
  <si>
    <t>Current Program Activities/Allowable Expenses: Enhance updated code for licenses and permits granted to food establishments; establish mechanisms    
   for other fee-generating programs through promulgation of rules; enhance educational and public outreach programs; improve electronic systems 
   infrastructure and capabilities; develop partnerships to enhance program operations; develop emergency response capabilities</t>
  </si>
  <si>
    <t>HTH 840 FK and HTH 849 FB</t>
  </si>
  <si>
    <t>Water Pollution Control Revolving Fund</t>
  </si>
  <si>
    <t>Clean Water Act and Section 342D-83 HRS</t>
  </si>
  <si>
    <t>S 341 H and S 387 H</t>
  </si>
  <si>
    <t>Intended Purpose: Provide low interest loans to counties and private entities for wastewater project construction including non-point source 
   pollution projects.</t>
  </si>
  <si>
    <t>Source of Revenues:  Loan repayments, federal capitalization grants, loan fees and interest, investment interest, capital projects funds (state match)</t>
  </si>
  <si>
    <t>Current Program Activities/Allowable Expenses: Process and service loans; revise standards and procedures to streamline loan review process; 
   monitor special conditions and payments of existing loans; process payments to counties; and analyze future revenues and cash flow.</t>
  </si>
  <si>
    <t>Variances:  Revenues, expenditures, and encumbrances will fluctuate depending on level and scheduling of construction loans and the pace of 
   construction, which is affected by economic conditions.  Revenues will actually increase later on as more loans are issued and more repayments 
   are received.</t>
  </si>
  <si>
    <t>HTH 849 FD, HTH 840 FG, FH, FJ</t>
  </si>
  <si>
    <t>Environmental Response Revolving Fund</t>
  </si>
  <si>
    <t>Section 128D-2, HRS; also see Section 342, HRS</t>
  </si>
  <si>
    <t>S-342-H, S-339-H</t>
  </si>
  <si>
    <t>HTH 849 apprn $1,363,895; HTH 840 apprn $412,212</t>
  </si>
  <si>
    <t xml:space="preserve">Intended Purpose: Fund emergency response actions as well as oil spill planning, prevention, preparedness, education, research, training, removal, and remediation. Includes accounts for (1) Local Emergency Planning Committees (LEPCs) by means of the Emergency Planning and Community Right to Know Act (EPCRA) filing fees used for administration and oversight of Chapter 128D, HRS; and (2) Voluntary Response Program which allows for voluntary actions taken by a party in response to hazardous substance releases and threats of diseases with a provision for relief from liability for an eligible party used for the purpose of administration and oversight pursuant to Section 128D-2, HRS.  Per Section 128D-2, moneys from the fund shall be expended by the department for the following:  (1)  Removal, remediation, and detection of oil and pollutant or contaminant releases;  (2)  Removal and remediation of hazardous waste and any other solid, liquid, or gaseous substance that may harm the environment; and  (3)  The payment of costs listed under section 128D-4(c).
</t>
  </si>
  <si>
    <t xml:space="preserve">Source of Revenues:  Tax of 5 cents per barrel of petroleum, fines/penalties, and Chemical Tier II reporting fees.  5 cents of the $1.05 Environmental Response, Energy, and Food Security Tax is deposited to ERRF.  The only consistent and reliable source of revenue is the oil tax.  Airline fuel assessments are not included in the oil tax.  
</t>
  </si>
  <si>
    <t>Current Program Activities/Allowable Expenses: Oil spill removal and remediation activities; respond to and investigate hazardous materials incidents; coordinate emergency response and related trainings.  Conduct related activities in HTH 840 Clean Water, Safe Drinking Water, and Solid and Hazardous Waste branches.</t>
  </si>
  <si>
    <t>HTH 840 FH &amp; HTH 849 FB</t>
  </si>
  <si>
    <t>Drinking Water Treatment Revolving Loan Fund</t>
  </si>
  <si>
    <t>Section 340E-35 HRS</t>
  </si>
  <si>
    <t>S 344 H and S 386 H</t>
  </si>
  <si>
    <t>Intended Purpose: Provide low interest loans to improve public and private drinking water systems in Hawaii.</t>
  </si>
  <si>
    <t>Current Program Activities/Allowable Expenses: Review technical, financial and managerial viabilities of loan applicants; process and service loans,
    and analyze future revenues and cash flow.</t>
  </si>
  <si>
    <t xml:space="preserve">Variances:  Revenues, expenditures, and encumbrances will fluctuate depending on level and scheduling of construction loans and the pace of 
   construction, which is affected by economic conditions.   </t>
  </si>
  <si>
    <t>Environmental Management Special Fund</t>
  </si>
  <si>
    <t>Sec 342G-63 HRS</t>
  </si>
  <si>
    <t>S 348 H</t>
  </si>
  <si>
    <t>Source of Revenues:  By statute, three separate revenue sources to be used solely for respective functions: glass advance disposal fee (ADF); solid waste disposal surcharge (tipping fee); and tire surcharge fee.</t>
  </si>
  <si>
    <t>Variances:  Revenue from solid waste disposal surcharge and glass ADF fluctuates with economic conditions, e.g. construction activities.  Revenues are estimated at same level throughout; decreasing due to diverting waste from landfills, but increasing due to more construction activities.  Expenditures have fluctuated due to the change of MOF for several positions and the timing on the payment on ADF contracts.</t>
  </si>
  <si>
    <t>HTH 840 FF</t>
  </si>
  <si>
    <t>Clean Air Special Fund</t>
  </si>
  <si>
    <t>Sec 342B-32 HRS</t>
  </si>
  <si>
    <t>S 349 H</t>
  </si>
  <si>
    <t xml:space="preserve">Intended Purpose: Establish and collect fees from covered, noncovered and agricultural burning permit sources. </t>
  </si>
  <si>
    <t>Source of Revenues:  Permit fees from covered (major) and noncovered (minor) sources of air pollution.</t>
  </si>
  <si>
    <t>Current Program Activities/Allowable Expenses: Develop and administer the air program and the permitting, monitoring and enforcement requirements pursuant to Title V of the Clean Air Act.</t>
  </si>
  <si>
    <t>Current Program Activities/Allowable Expenses: Administration, rules development and amendment, program accounting and reporting, personnel, and 
   supporting county electronics collections (Act 130, SLH 2017).</t>
  </si>
  <si>
    <t xml:space="preserve">2018  the program is authorized to use the unencumbered cash balance for the UH Debt Service and Trust Fund shortfalls </t>
  </si>
  <si>
    <t>Intended Purpose: Fund statewide education, demonstration, market development programs; provide training for municipal solid waste operators; and fund glass recovery programs. Amended by Act 173/00 to collect motor vehicle tire surcharge (Sec 342I-B HRS) and fines or penalties for violations pursuant to Sec 342I-J HRS. Amended by Act 176/02 to fund statewide beverage container redemption and recycling program in a separate special fund S 313 H 372, the Deposit Beverage Container Special Fund.</t>
  </si>
  <si>
    <t>Current Program Activities/Allowable Expenses: Provide technical assistance to counties; municipal solid waste landfill permitting, closure review, groundwater monitoring, inspection and enforcement. Administer county glass recovery grant, conduct public outreach and administer demonstration projects. Pursuant to Act 173/00, for the period 1/1/00 to 12/31/05, moneys may be used to support permitting, monitoring and enforcement activities; promote market development and reuse for recovered motor vehicle tires, reuse through education, research etc.; support program for illegal dumping, clean-ups and the like.  Conduct recycling education and demonstration projects; promote recyclable market development activities; hire personnel to oversee implementation of the program; and fund associated office expenses.</t>
  </si>
  <si>
    <t>HTH 440</t>
  </si>
  <si>
    <t>Drug Demand Reduction Assessments Special Fund (DDRA)</t>
  </si>
  <si>
    <t>Section 706-650(3), HRS</t>
  </si>
  <si>
    <t>S 307 H</t>
  </si>
  <si>
    <t>Deposits to the Drug Demand Reduction Assessments (DDRA) Special Fund are intended "to supplement drug treatment and other drug demand reduction programs."  The DDRA Special Fund allows additional resources to be committed to support needed alcohol and substance abuse treatment services to individuals at risk of further involvement in the criminal justice and correctional system. Also, as the State's "Driving Under the Influence (DUI)" rate continues to increase, it is vital that DDRA funds be used to develop and implement a range of strategies that directly addresses this important community issue.</t>
  </si>
  <si>
    <t>Source of Revenues:   Impositions of monetary assessments in cases involving persons convicted of an offenses related to drugs and intoxicating compounds under Part IV of Chapter 712, HRS.</t>
  </si>
  <si>
    <t>Current services funded by the DDRA Special Fund provide adult substance abuse treatment services to offenders referred by the Intake Service Center on the island of Oahu (i.e., Oahu Community Correctional Center); evaluation services and support for the Strategic Prevention Framework; and diversion of high-risk youth engaged in minor delinquent behavior identified by the Judiciary' Family Court.</t>
  </si>
  <si>
    <t>Purpose of Proposed Ceiling Adjustment (if applicable):  Not Applicable.</t>
  </si>
  <si>
    <t>JM3260</t>
  </si>
  <si>
    <t>JS2589 dated 12/13/2021</t>
  </si>
  <si>
    <t>HTH 595</t>
  </si>
  <si>
    <t>HTH 610</t>
  </si>
  <si>
    <t>S-317</t>
  </si>
  <si>
    <t>S-326 and S360</t>
  </si>
  <si>
    <t>HTH 710</t>
  </si>
  <si>
    <t>JM6131 dated 05/03/2023</t>
  </si>
  <si>
    <t>JS4868 dated 05/02/2023</t>
  </si>
  <si>
    <t>JM4504 dated 03/02/2023</t>
  </si>
  <si>
    <t>JM2212 dated 11/01/2022</t>
  </si>
  <si>
    <t>JM2213 dated 11/01/2022</t>
  </si>
  <si>
    <t xml:space="preserve">S-308 </t>
  </si>
  <si>
    <t>JS163/1233/4041 various dates</t>
  </si>
  <si>
    <t>JS1233/4041 various dates</t>
  </si>
  <si>
    <t>FY 2024</t>
  </si>
  <si>
    <t>FY 2025</t>
  </si>
  <si>
    <t>FY 2026</t>
  </si>
  <si>
    <t>(estimated)</t>
  </si>
  <si>
    <r>
      <rPr>
        <b/>
        <u/>
        <sz val="10"/>
        <rFont val="Arial"/>
        <family val="2"/>
      </rPr>
      <t xml:space="preserve">Variance: </t>
    </r>
    <r>
      <rPr>
        <sz val="10"/>
        <rFont val="Arial"/>
        <family val="2"/>
      </rPr>
      <t xml:space="preserve">The special fund revenue reflects the actual deposits to this fund from traffic surcharges (citations/violations) collected.  
FY 2017 and FY 2019: The revenues decreased due to decrease in surcharges collected.
FY 2018: The revenues increased due to increase in surcharges collected.
FY 2017: The expenditures increased because a new contract was awarded to the Queen's Medical Center for the Statewide Stroke Network. 
FY 2019: The expenditures increased because services were incurred for a new contract with the University of Hawaii, Department of Kinesiology and Rehabilitation Science for Project Head, Neck, and Spine.                                                                                                                                                                                                                                                              FY2020:  The revenue decrease was due to the COVID-19 pandemic/stay at home order. (a decrease in surcharges levied under Sections 291-11.5, 291-11.6, 291C-12, 291C-12.5, 291C-12.6, 291C-102 and 291E-61, HRS.)                                                                                                                                                                            FY2021:  The revenue increase was due to more people getting back on the road after lifting and easing of safer at home order and travel restrictions.                                                                                                                                                                                                                                                    </t>
    </r>
    <r>
      <rPr>
        <b/>
        <sz val="10"/>
        <rFont val="Arial"/>
        <family val="2"/>
      </rPr>
      <t>FY2023</t>
    </r>
    <r>
      <rPr>
        <sz val="10"/>
        <rFont val="Arial"/>
        <family val="2"/>
      </rPr>
      <t xml:space="preserve">:  The decrease in revenue was due to fewer traffic surcharges collected.  </t>
    </r>
  </si>
  <si>
    <r>
      <rPr>
        <b/>
        <u/>
        <sz val="10"/>
        <rFont val="Arial"/>
        <family val="2"/>
      </rPr>
      <t>Variance</t>
    </r>
    <r>
      <rPr>
        <b/>
        <sz val="10"/>
        <rFont val="Arial"/>
        <family val="2"/>
      </rPr>
      <t>:</t>
    </r>
    <r>
      <rPr>
        <sz val="10"/>
        <rFont val="Arial"/>
        <family val="2"/>
      </rPr>
      <t xml:space="preserve">                                                                                                                                                                                                                                              FY20 expenditure variance was due to the following reasons:
•	The DOT approved moped helmet budget was increased by $5,000.
•	The conference budget was increased by $45,000 due to greater number of requests for the educational conferences, trainings, and events for FY20.
•	The invoice submission for ASO log#17-151 was delayed and the payment was made in FY20.
•	ASO log#18-170 was extended till June 30, 2020.  The final invoice was submitted in FY20.                                                                                                                          FY21 expenditure variance is expected due to fewer contracts being executed during FY21.                                                                                                                                                                                                                                                                                                                                                                                                                                         FY2021:  The decrease in expenditure was due to close out of a contract, ASO LOG 18-170, and due to COVID-19 restriction. There were significant decrease in community activities in FY21.                                                                                                                                                                 
FY2022/2023:  The expenditures are expected to increase as program will be able to develop long term projects when revenue returns to prior year funding level.                                                                                                                                                                                                                          </t>
    </r>
    <r>
      <rPr>
        <b/>
        <sz val="10"/>
        <rFont val="Arial"/>
        <family val="2"/>
      </rPr>
      <t>FY2023</t>
    </r>
    <r>
      <rPr>
        <sz val="10"/>
        <rFont val="Arial"/>
        <family val="2"/>
      </rPr>
      <t xml:space="preserve">:  The decrease in expenditures was due to fewer contracts executed in FY23.  The decrease in expenditures in FY24 is due to fewer contracts being executed.  The increase in expenditures in FY25 was expected as the program implements a multi-year contract with the University of Hawaii (UH).  The decrease in expeditures in FY26 is expected as the contract budget with UH will decrease beginning FY26.                                                                                                                            </t>
    </r>
  </si>
  <si>
    <t>Health</t>
  </si>
  <si>
    <t>Keith Ridley</t>
  </si>
  <si>
    <t>(808) 692-7227</t>
  </si>
  <si>
    <t>The Hospital and Medical Facilities special fund was enacted in the 1999 Legislature and amended in the 2002 Legislature to the Office of Health Care Assurance (OHCA) special fund to allow for deposit of all moneys collected by the department in licensing fees and penalties to be expended to assist in offsetting educational program expenses to enhance the capacity of the program to improve public outreach efforts and consultations to industries, educate the public, department staff and providers by OHCA.</t>
  </si>
  <si>
    <r>
      <t xml:space="preserve">State licensure fees and administrative penalties are the primary source of moneys deposited into the OHCA special fund.  Licensure fees are collected in accordance with chapter 11-103, Hawaii Administrative Rules (HAR) to implement </t>
    </r>
    <r>
      <rPr>
        <sz val="10"/>
        <rFont val="Calibri"/>
        <family val="2"/>
      </rPr>
      <t>§</t>
    </r>
    <r>
      <rPr>
        <sz val="10"/>
        <rFont val="Arial"/>
        <family val="2"/>
      </rPr>
      <t xml:space="preserve">321-1.4 and 321-11.5, Hawaii Revised Statutes (HRS). Administrative penalties are imposed and collected pursuant to </t>
    </r>
    <r>
      <rPr>
        <sz val="10"/>
        <rFont val="Calibri"/>
        <family val="2"/>
      </rPr>
      <t>§</t>
    </r>
    <r>
      <rPr>
        <sz val="10"/>
        <rFont val="Arial"/>
        <family val="2"/>
      </rPr>
      <t xml:space="preserve">321-20, HRS.
</t>
    </r>
  </si>
  <si>
    <t>Request a one time ceiling increase by $710,000 in FY2025 to cover Health Care Facility Management Information System (HCFMIS) contract cost. This contract will allow OHCA to complete the HCFMIS project that was suspended since FY2020 due to general fund shortfall and which could not be accomplished in FY23 due to staffing shortages. The ceiling is decreased back to $800,000 in FY2026.</t>
  </si>
  <si>
    <t>Revenue was increased in FY 2019 because the implementation of Health Care Facility Management Information System (HCFMIS) project in 3rd Quarter of FY 2019 that allow OHCA to issues invoices for license application and license fees. The revenue continued to increase in FY2020 and FY2021 due to full year invoicing and an unpredicable penalty fees of $77,000 in FY2021.
OHCA is revised HAR §11-103 to increase licensing fees effective in September 2022 for FY23. This fee increase will provide additional revenue and increase the revenue to approximately $750,000 in FY 2023 and $815,000 if future years.
Expenditures were increased in fiscal year 2019 because of a contract cost at $40,000. The expenditures were increased in fiscal year 2020 because of a contract cost at $112,000. The expenditures were continued to increase in FY2021 because general fund shortfall that required OHCA to use its special fund to cover the contract costs that were charged to general fund in previous years such as Background Check System Support Services at $174,000 and multiple small purchase contracts.
OHCA expected to spend $1,430,354 in FY2023 to cover a one time contract cost at $710,000 for the HCFMIS contract cost. However, the HCFMIS contract could not be established due to staff vacancies. Nevertheless, the expenditure increased in FY2023 is a result of changing method of financing to cover salaries and fringe benefits of the positions in which the general fund portion was reduced due to Statewide general fund reductions. OHCA expects to spend approximately $791,000 annually in FY2024 to FY2028.</t>
  </si>
  <si>
    <r>
      <rPr>
        <b/>
        <u/>
        <sz val="10"/>
        <rFont val="Arial"/>
        <family val="2"/>
      </rPr>
      <t>Variances (Revenues)</t>
    </r>
    <r>
      <rPr>
        <b/>
        <sz val="10"/>
        <rFont val="Arial"/>
        <family val="2"/>
      </rPr>
      <t xml:space="preserve">:   </t>
    </r>
    <r>
      <rPr>
        <sz val="10"/>
        <rFont val="Arial"/>
        <family val="2"/>
      </rPr>
      <t xml:space="preserve">                                                                                                                                                                                                          FY2021:  The revenue increase was due to quarterly claim for FY20 Q1-Q4 being processed in FY21.  $4,000,000 in revenue is expected for FY22 and FY23 as BHA IT solution is being implemented.                                                                                                                                                            </t>
    </r>
    <r>
      <rPr>
        <b/>
        <sz val="10"/>
        <rFont val="Arial"/>
        <family val="2"/>
      </rPr>
      <t>FY2023</t>
    </r>
    <r>
      <rPr>
        <sz val="10"/>
        <rFont val="Arial"/>
        <family val="2"/>
      </rPr>
      <t>:  The revenue increase from FY22 to FY23 was due to timely processing of claims for reimbursement.  The revenue from FY24 is expected to decrease as BHA IT solution is being implemented.</t>
    </r>
  </si>
  <si>
    <r>
      <rPr>
        <b/>
        <u/>
        <sz val="10"/>
        <rFont val="Arial"/>
        <family val="2"/>
      </rPr>
      <t>Variances (Expenditures)</t>
    </r>
    <r>
      <rPr>
        <sz val="10"/>
        <rFont val="Arial"/>
        <family val="2"/>
      </rPr>
      <t xml:space="preserve">:                                                                                                                                                                                                                                                                                                                                                                FY2021:  The increase in expenditure was due to the new ceiling amount of $3,200,000 approved in Act 009, SLH2020.  The expenditure is expected to increase in FY22 as the Administrative Claiming Special Fund became recurring from FY22.                                                                                                </t>
    </r>
    <r>
      <rPr>
        <b/>
        <sz val="10"/>
        <rFont val="Arial"/>
        <family val="2"/>
      </rPr>
      <t>FY2023</t>
    </r>
    <r>
      <rPr>
        <sz val="10"/>
        <rFont val="Arial"/>
        <family val="2"/>
      </rPr>
      <t xml:space="preserve">:  The increase in expenditure was due to the program being able to develop and implement long term plans to fund various services authorized under 333F-23 utilizing the new ceiling amount as the I/DD Waiver Medicaid Administrative Claiming Special Fund became recurring from FY22.  The expenditure is expected to decrease from FY2024 as BHA IT solution, design development and implementation phase will end in September of FY25.                                               </t>
    </r>
  </si>
  <si>
    <t>Jean Luka/ Roy Urata</t>
  </si>
  <si>
    <t>(808) 586-4187</t>
  </si>
  <si>
    <t>The variance (decrease) in revenues in FY 2022 is due to reduced personnel costs and operating costs of the SPIN and SEAC during the COVID-19 pandemic.                                                                                                                                                                                                                       The variance (increase) in revenues in FY 2023 is due to increase of personnel costs and operating costs of the SPIN and SEAC.</t>
  </si>
  <si>
    <t xml:space="preserve">Current Program Activities/Allowable Expenses: Per HRS §348F, construction project and site reviews, issue state credential and conduct continuing education program for American Sign Language Interpreters, respond to ADA complaints and technical assistance, and conduct public outreach and education programs.
</t>
  </si>
  <si>
    <t>The variance (increase) in revenues in FY 2022 is due to increase of construction costs and number of document reviews.</t>
  </si>
  <si>
    <t xml:space="preserve">The variance (decrease) in revenues in FY 2023 is due to the number of documents reviewed was less than projected due to the way in which </t>
  </si>
  <si>
    <t xml:space="preserve">resubmitted documents were counted. </t>
  </si>
  <si>
    <t>The variance in expenditures in FY 2022 to 2024 is due to collective bargaining, fringe rates, and operating costs.</t>
  </si>
  <si>
    <t>FY 2023 and FY 2024 increased revenues based on construction costs and number of document reviews.</t>
  </si>
  <si>
    <t>HTH520</t>
  </si>
  <si>
    <t>DCAB - Accessible Parking Special Fund</t>
  </si>
  <si>
    <t>HRS §348F-7.5</t>
  </si>
  <si>
    <t>S 396 H</t>
  </si>
  <si>
    <t xml:space="preserve">Source of Revenues:  Fee from annual motor vehicle registration pursuant to Section 249-31(b), HRS. </t>
  </si>
  <si>
    <t>Current Program Activities/Allowable Expenses:  To administer the statewide parking program for persons with disabilities under Part III of Chapter 291.</t>
  </si>
  <si>
    <t xml:space="preserve">The variance (increase) in revenues in FY 2023 is due to the establishment of the Accessible Parking Special Fund which became effective January 1, 2023. </t>
  </si>
  <si>
    <t>The variance in expenditures in FY 2023 to 2025 is due to collective bargaining, fringe rates, and operating costs.</t>
  </si>
  <si>
    <t xml:space="preserve">FY 2023 and FY 2024 increased revenues based on the estimated number of annual motor vehicle registration. </t>
  </si>
  <si>
    <t>John C. Lewin, M.D.</t>
  </si>
  <si>
    <t>Variances:   The variances in Revenues are due to several CON applications having a large capital costs which resulted in higher fees.  The variance in the expenditures were a result of using more General Funds to cover operational expenses.</t>
  </si>
  <si>
    <t>John Valera</t>
  </si>
  <si>
    <t>692-7529</t>
  </si>
  <si>
    <t>Variances:  Increase in Appropriation Ceiling from $500,000 to $750,000 per Act 119, SLH 2015.  The variances between FY 2016, 2017, and 2018 in expenditures are due to late invoice submission in purchase of service contract during FY 2016. Due to the decrease in revenue for FY2017 through FY2020 resulted in decresed expenditures. The variances in the revenues in FY20 to FY21 is due to adjusting expenditure levels to not exceed revenue levels. the variances between FY21 to FY23 revenues is due to COVID affecting the revenues received and expenditures in programs closing for COVID.</t>
  </si>
  <si>
    <t>Michelle Matsuok</t>
  </si>
  <si>
    <t>808 733-9062</t>
  </si>
  <si>
    <t>Variances:  Variances do not exceed 10%.   Expenditures increased by about 44% from FY 2018-19 primarily due to filling all vacant positions and increased screening costs through the Oregon health Authority contract.  Revenues decreased between FY 2018-19 because the program collected smaller fees in FY 2019 than FY 2018. FY 2020 the contract with the Oregon Health Authority ended and a new contract with the State of Washington began.  Expenditures increased due to the 2.0 FTE added to this fund; revenues decreased due to the COVID-19 pandemic.  FY22, request of new Temporary OA III.  FY23, request for increased fee of $25/screening to add Pompe and MPS1 screening which is an estimated $17 fee to run the test, as well as an additional WA State Labs contract to inlcude increase of $6.60 per panel and an increased fee year over year for the additional 4 testings commencing October 2022 (FY23).  Increased expenditures were due to the additional WA State Labs contract of $167k and also for retesting/testing fees.</t>
  </si>
  <si>
    <t>Cash balance lapse to general fund? (Yes / No): No</t>
  </si>
  <si>
    <t xml:space="preserve">Variances:  The variance in expenditures from FY 2018-19 and beyond is due to reducing payroll from 5.0 FTE to 3.75 FTE.  Program made necessary changes to reduce expenditures and personnel to 2.0 FTE - Medical Records Tech VI.  </t>
  </si>
  <si>
    <t>808-733-8365</t>
  </si>
  <si>
    <t>Variances:  The increase in expenditures in FY 2021 was due to a one-time increase in contract funding to FQHCs to support their operations during the Covid-19 Pandemic.  Lower expenditures in FY 2023 are due to outstanding invoicing from contracts.</t>
  </si>
  <si>
    <t xml:space="preserve">   Statutory language: Act 316/2006, Hawaii State Legislature, established a community health centers special fund within the state treasury to be administered and expended by the DOH.  The legislation stipulates that the moneys (from the cigarette tax) in the special fund shall be used by the DOH for the operations of FQHCs.  The core mission of FQHCs is to provide access to primary care services for the most vulnerable populations, regardless of the ability to pay.</t>
  </si>
  <si>
    <t>Samantha Berberich</t>
  </si>
  <si>
    <t>733-9073</t>
  </si>
  <si>
    <t xml:space="preserve">Intended Purpose:  The moneys in the Domestic Violence and Sexual Assault Special Fund shall be reserved for use by the Department of Health for programs and grants or purchases of service that support or provide domestic violence and sexual assault intervention or prevention as authorized by law.  </t>
  </si>
  <si>
    <t>Current Program Activities/Allowable Expenses: 
A. Personnel: Domestic Violence Prevention Program
B. Subscriptions
C. Contracted Services
D. Travel
E. Cental Services Administrative Fee</t>
  </si>
  <si>
    <t>Variances:  The variance in expenditures from FY 2020 -2023 (actual) and projected expenditures from FY 2024 moving forward is due to a planned decrease in expenditures in FY 2024 initiated to bring expenditures in line with revenues.  Spending will more accurately reflect revenues from FY 2021 onward. A request to lower the appropriation ceiling was submitted in August 2022.</t>
  </si>
  <si>
    <t>Current Program Activities/Allowable Expenses:  Program activities include community based, family centered early intervention services to infants and toddlers with developmental delays; family support programs to reduce risk of child abuse and neglect; training and education for professionals, paraprofessional, and families; and clerical support to input data to support the carve-out request and other data management expenses related to early intervention services.</t>
  </si>
  <si>
    <t>Variances:  Variances do not exceed 10%.  There is an anticipated increase in expenditures from FY 2021 and beyond due to collective bargaining and fringe benefit cost for personnel paid from this special fund account.  Additional Medicaid and Tricare services this year assisted in the increased revenue.  Anticipated Data system contract in FY25, will allow Early Intervention Section to enhance federal reporting and create real time usage by all providers.</t>
  </si>
  <si>
    <t>FY2022-The revenues decreased due to the reimbursement from MedQuest being caught up in FY2021.</t>
  </si>
  <si>
    <t>FY2023-The revenues increased due to the reimbursement going back to normal after the caught up in FY2021.</t>
  </si>
  <si>
    <t>FY2024-The revenues are expected to remain the same but expenditures are expected to increase due to the increase of service cost.</t>
  </si>
  <si>
    <t>FY 2022-The revenues increased due to the billing getting caught up. The expenditures increased due to the position being filled.</t>
  </si>
  <si>
    <t>FY 2023-The revenues decreased since the billing got caught up. The expenditure increased due to the salary increase.</t>
  </si>
  <si>
    <t>FY 2024-The revenues and expenditures are expected to remain the same as FY 2023.</t>
  </si>
  <si>
    <t>layered spreadsheet</t>
  </si>
  <si>
    <t>ck'd OEP</t>
  </si>
  <si>
    <t>diff goes to S 313 for CB</t>
  </si>
  <si>
    <t>Michele Nakata</t>
  </si>
  <si>
    <t>HTH 596</t>
  </si>
  <si>
    <t>Variances:  Revenue varies depending on the number of asbestos demolition/abatement projects and the number of workers on those projects each year.  FY23 expenditures were lower due to only one position being charged to this fund starting in FY23.</t>
  </si>
  <si>
    <t>CB to add for FY25</t>
  </si>
  <si>
    <t>Variances:  Variances due to position vacancies and/or timing of transfer of funds.</t>
  </si>
  <si>
    <t>ck'd budg wksts</t>
  </si>
  <si>
    <t>JS215/214/229/1607/1606/2465/ 3518/3519/4106/4467/4468</t>
  </si>
  <si>
    <t>Variances:  Revenue varies depending upon compliance, enforcement, and cost recovery. From FY 21, higher expenditures due to increased costs for Red Hill oversight. Ceiling increased effective FY24.</t>
  </si>
  <si>
    <t>HTH 610 apprn $3,294,102; HTH 849 apprn $34,097</t>
  </si>
  <si>
    <t>Variances:  Expenditures will increase in future as recently established positions are filled, new hires are allocated up to authorized position level as they gain experience, and from pay increases, step movements, and fringe benefit rate increases. Transfer of $6,001,306 to general fund per Act 87, SLH 2021. Program will work on updates to Hawaii Administrative Rules and fees so that the fund will remain solvent after FY24.</t>
  </si>
  <si>
    <t>FL</t>
  </si>
  <si>
    <t>HTH 849</t>
  </si>
  <si>
    <t>FQ</t>
  </si>
  <si>
    <t>CB diff</t>
  </si>
  <si>
    <t>do the FY24 transfer</t>
  </si>
  <si>
    <t>HTH 840 apprn $151,777,527; HTH 849 apprn $770,641</t>
  </si>
  <si>
    <t>HTH 840</t>
  </si>
  <si>
    <t>Variances:  Over the past several years, Hawaii has imported fewer barrels of oil as it relies more heavily on renewable energy, which in turn has decreased the amount of income for the ERRF at the rate of about 5% per year.  Revenue varies depending on the amount of fines. Expenditures for FY22 were originally higher during the year, but many were reimbursed from the Red Hill emergency appropriation, thus decreasing ERRF expenditures.</t>
  </si>
  <si>
    <t>do transfer</t>
  </si>
  <si>
    <t>HTH 840 apprn $107,378,349; HTH 849 apprn $641,520</t>
  </si>
  <si>
    <t xml:space="preserve">Variances:  1)  Annual fees are charged and collected by calendar year. Revenues in FY20 are low, and the FY21 totals are high, because $3,759,561 in Calendar Year 2020 fees were deposited after July 1, 2020 due to delays from COVID-19. Revenues were anticipated to return to normal in FY22 although there is typcially some variation due to permittees requesting extensions on annual fee payments, which could result in deposits after July 1st.  2)  Expenditures have increased and are expected to steadily continue to increase with the continued filling of vacant positions, as well as salary increases, step movements, and inflation.  3)  The annual fees for covered source permits are based on the amount of air pollutants emitted during the year. It is anticipated that emissions, and thus, overall revenue, will be decreasing in future years due to the increasing use of renewable energy such as solar and wind. Although fees are adjusted annually with the consumer price index (CPI), changes are anticipated to be needed in the future.  </t>
  </si>
  <si>
    <t>Jasmine Okita</t>
  </si>
  <si>
    <t>808-207-4586</t>
  </si>
  <si>
    <r>
      <rPr>
        <b/>
        <sz val="9"/>
        <rFont val="Arial"/>
        <family val="2"/>
      </rPr>
      <t>Note 1</t>
    </r>
    <r>
      <rPr>
        <sz val="9"/>
        <rFont val="Arial"/>
        <family val="2"/>
      </rPr>
      <t>: Data Source Reference for Actual FY 2021 Beginning Balance, Receipts, and Expenditures: MBP477-A OPTION:2, CY21, CM06, as of 06/30/21, State of Hawaii Financial Accounting &amp; Management Information System.</t>
    </r>
  </si>
  <si>
    <r>
      <rPr>
        <b/>
        <sz val="9"/>
        <rFont val="Arial"/>
        <family val="2"/>
      </rPr>
      <t>Note 2</t>
    </r>
    <r>
      <rPr>
        <sz val="9"/>
        <rFont val="Arial"/>
        <family val="2"/>
      </rPr>
      <t xml:space="preserve">: Data Source Reference for Actual FY 2021 Encumbrances (Unliquidated Balance): MBP490-A, CY21, CM06, as of 06/30/21, State of Hawaii Financial Accounting &amp; Management Information System.  </t>
    </r>
  </si>
  <si>
    <r>
      <rPr>
        <b/>
        <sz val="9"/>
        <rFont val="Arial"/>
        <family val="2"/>
      </rPr>
      <t>Note 3</t>
    </r>
    <r>
      <rPr>
        <sz val="9"/>
        <rFont val="Arial"/>
        <family val="2"/>
      </rPr>
      <t>: The estimated revenues for FYs 2022-2023 include projected revenue from vehicle registration fees, cigarette sales, and investment pool account and are based on actual revenues (receipts) recorded for FY 2021 in MBP477-A OPTION:2, CY21, CM06, as of 06/30/21, State of Hawaii Financial Accounting &amp; Management Information System.  Pursuant to ACT 238, SLH 2015, effective July 1, 2015 the rate for tax collection for cigarette sales continues at $0.0125 and is scheduled to remain in effect for the continuing years, but not more than $8,800,000 in a fiscal year shall be deposited to the credit of the emergency medical services special fund.</t>
    </r>
  </si>
  <si>
    <r>
      <rPr>
        <b/>
        <sz val="9"/>
        <rFont val="Arial"/>
        <family val="2"/>
      </rPr>
      <t>Note 4</t>
    </r>
    <r>
      <rPr>
        <sz val="9"/>
        <rFont val="Arial"/>
        <family val="2"/>
      </rPr>
      <t xml:space="preserve">: The expenditures for FYs 2017-2021 include liquidations of prior fiscal years and the current fiscal year encumbrances within the fiscal year reported.  The estimated expenditures for FYs 2022-2023 are equal to fully expending estimated revenue available within the appropriation ceiling and expenditures for encumbrances remaining from the prior year. </t>
    </r>
  </si>
  <si>
    <r>
      <rPr>
        <b/>
        <sz val="9"/>
        <rFont val="Arial"/>
        <family val="2"/>
      </rPr>
      <t>Note 3</t>
    </r>
    <r>
      <rPr>
        <sz val="9"/>
        <rFont val="Arial"/>
        <family val="2"/>
      </rPr>
      <t>: The estimated revenues for FYs 2022-2023 include projected revenue from cigarette sales, traffic fines, and investment pool account and are based on actual revenues (receipts) recorded for FY 2021 in MBP477-A OPTION:2, CY21, CM06, as of 06/30/21, State of Hawaii Financial Accounting &amp; Management Information System.  The  revenue for FY 2018 includes $1,232,009.07 for refund/reimbursement of prior period expenditures.  Pursuant to ACT 238, SLH 2015, the rate for tax collection for cigarette sales decreased from $0.0150 to $0.01125 effective July 1, 2015 and is scheduled to remain in effect for the continuing years, but not more than $7,400,000 in a fiscal year shall be deposited to the credit of the trauma system special fund.  The unexpended and unencumbered moneys in the fund in excess of $7,400,000 on June 30 of each fiscal year shall be transferred by the director of finance into and become a realization of the general fund on that date.</t>
    </r>
  </si>
  <si>
    <r>
      <rPr>
        <b/>
        <sz val="9"/>
        <rFont val="Arial"/>
        <family val="2"/>
      </rPr>
      <t>Note 4</t>
    </r>
    <r>
      <rPr>
        <sz val="9"/>
        <rFont val="Arial"/>
        <family val="2"/>
      </rPr>
      <t>:  The expenditures for FYs 2017-2021 include liquidations of prior fiscal years and the current fiscal year encumbrances within the fiscal year reported.  The estimated expenditures for FYs 2022-2023 are equal to fully expending estimated revenue available within the appropriation ceiling and expenditures for encumbrances remaining from the prior year.</t>
    </r>
  </si>
  <si>
    <r>
      <rPr>
        <b/>
        <sz val="9"/>
        <rFont val="Arial"/>
        <family val="2"/>
      </rPr>
      <t>Note 5</t>
    </r>
    <r>
      <rPr>
        <sz val="9"/>
        <rFont val="Arial"/>
        <family val="2"/>
      </rPr>
      <t>: The actual and estimated transfer of funds are pursuant to ACT 238, SLH 2015, that states "The unexpended and unencumbered moneys in the fund in excess of $7,400,000 on June 30 of each fiscal year shall be transferred by the director of finance into and become a realization of the general fund on that date."  For FY 2016, $5,446,586.59 was transferred in FY 2017 from S-16-311-H-467 to G-00-000-H-467 (ref: JV #JM3061).  For FY 2017,  $697,870.67 was transferred in FY 2018 from S-17-311-H-467 to G-00-000-H-467 (ref: JV #JM2289).  For FY 2018, $2,603,361.05 was transferred in FY 2019 from S-18-311-H-467 to G-00-000-H-467 (ref: JV #JM0509).  For FY 2019, $740,240.74 was transferred in FY 2020 from S-19-311-H-467 to G-00-000-H-467 (ref: JV #JM2469).  For FY 2020, $1,634,811.76 was transferred in FY 2021 from S-20-311-H-467 to G-00-000-H-467 (ref: JV #JM2236).</t>
    </r>
  </si>
  <si>
    <r>
      <rPr>
        <b/>
        <sz val="9"/>
        <rFont val="Arial"/>
        <family val="2"/>
      </rPr>
      <t>Note 6</t>
    </r>
    <r>
      <rPr>
        <sz val="9"/>
        <rFont val="Arial"/>
        <family val="2"/>
      </rPr>
      <t>: The actual and estimated transfer of funds are also pursuant to ACT 87, SLH 2021, that includes in the listing in Section 2 the allowance of the director of finance to transfer $5,000,000 from S-311-H-Trauma System to the general fund for fiscal year 2020-2021.  For FY 2021, $5,000,000 was transferred in FY 2021 from S-20-311-H-467 to G-00-000-H-467 (ref: JV #JM7760).</t>
    </r>
  </si>
  <si>
    <r>
      <rPr>
        <b/>
        <sz val="9"/>
        <rFont val="Arial"/>
        <family val="2"/>
      </rPr>
      <t>Note 7</t>
    </r>
    <r>
      <rPr>
        <sz val="9"/>
        <rFont val="Arial"/>
        <family val="2"/>
      </rPr>
      <t>: There was an equity transfer to fund FY 2020 collective bargaining expenditures authorized by E.M. No. 20-09.  For FY 2021, $20,308 was transferred to FY 2020 from S-21-311-H-467 (ref: JV #JS4121).</t>
    </r>
  </si>
  <si>
    <t>733-2126</t>
  </si>
  <si>
    <t>Hawaii Hemp Processing</t>
  </si>
  <si>
    <t>Section 328G-7, HRS</t>
  </si>
  <si>
    <t>Intended Purpose: Act 14, SLH 2020, established the Hawaii Hemp Processing Special Fund to: establish and regulate a system of registering hemp processors; fund positions and operating costs authorized by the legislature; and for any other expenditure necessary to implement the Hawaii hemp processing program.</t>
  </si>
  <si>
    <t>Source of Revenues: Pursuant to HRS §328G-7, the fund consists of appropriations made by the legislature to the special fund; any income and capital gains earned by the fund; and any fees or fines collected by the department pursuant to 328G.</t>
  </si>
  <si>
    <t>Current Program Activities/Allowable Expenses:  Act 14, SLH 2020, established the Hemp Processor Registry within the Department of Health to administer hemp processor registration and regulation of hemp products pursuant to chapter 328G. The Hawaii Hemp Processing Special Fund was established to fund positions and on-going operational costs related to the Hemp Processor Registry and regulatory oversight of hemp products for consumer use.</t>
  </si>
  <si>
    <t>Variances:  -</t>
  </si>
  <si>
    <t>Variances:  Positions were only hired from FY24 and expenditure will start from FY2024 and forward.</t>
  </si>
  <si>
    <t>Cash balance lapse to general fund? (Yes / No)  No.</t>
  </si>
  <si>
    <t>Statutory language:  -</t>
  </si>
  <si>
    <t>Medical Cannabis Registry and Regulation Special Fund</t>
  </si>
  <si>
    <t>Section 321-30.1, HRS</t>
  </si>
  <si>
    <t>Act 241, SLH 2015, established the Medical Cannabis Registry and Regulation special fund to: establish and regulate the medical cannabis dispensary system; offset the cost of the processing and issuance of patient and caregiver registrations; fund positions and operating costs authorized by the legislature; establish and manage a secure and confidential database; fund public education pursuant to section 329D-26; fund substance abuse prevention and education programs; and for any other expenditure necessary to implement medical cannabis registry and regulation programs.</t>
  </si>
  <si>
    <t>Pursuant to HRS §321-30.1, the fund consists of all moneys derived from fees collected pursuant to §321-30.1(c) and §329D-4.</t>
  </si>
  <si>
    <t>Act 159, SLH 2018, established the Office of Medical Cannabis Control and Regulation within the Department of Health to administer medical cannabis dispensary licensure and regulation pursuant to chapter 329D, and the registration of qualifying patients and primary caregivers, pursuant to part IX of chapter 329. The Medical Cannabis Dispensary Special Fund was established to regulate the medical cannabis dispensary system, process and issue patient and caregiver registrations, and to fund positions and on-going operational costs of the Office of Medical Cannabis Control and Regulation.</t>
  </si>
  <si>
    <r>
      <t xml:space="preserve">FY2024 revenue is expected to be higher than FY2023 because Dispensary Licensing fees were increased by approximately $485,250. Expenditures are also expected to be higher because the Dispensary Licensing Section filled 3 new FTE Surveyor/Investigator positions. HRS </t>
    </r>
    <r>
      <rPr>
        <sz val="10"/>
        <rFont val="Calibri"/>
        <family val="2"/>
      </rPr>
      <t>§</t>
    </r>
    <r>
      <rPr>
        <sz val="10"/>
        <rFont val="Arial"/>
        <family val="2"/>
      </rPr>
      <t>321-30.1 does not provide for lapse of cash balances to the general fund.</t>
    </r>
  </si>
  <si>
    <t>FY23: Transfer from S379 and S380, HTH595</t>
  </si>
  <si>
    <t>FY24: Transfer to S382, HTH596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</si>
</sst>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_(* \(#,##0\);_(* &quot;-&quot;_);_(@_)"/>
    <numFmt numFmtId="43" formatCode="_(* #,##0.00_);_(* \(#,##0.00\);_(* &quot;-&quot;??_);_(@_)"/>
    <numFmt numFmtId="164" formatCode="_(* #,##0_);_(* \(#,##0\);_(* &quot;-&quot;??_);_(@_)"/>
  </numFmts>
  <fonts count="2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sz val="8"/>
      <name val="Arial"/>
      <family val="2"/>
    </font>
    <font>
      <u/>
      <sz val="10"/>
      <name val="Arial"/>
      <family val="2"/>
    </font>
    <font>
      <sz val="10"/>
      <name val="Arial"/>
      <family val="2"/>
    </font>
    <font>
      <sz val="10"/>
      <color theme="1"/>
      <name val="Arial"/>
      <family val="2"/>
    </font>
    <font>
      <b/>
      <u/>
      <sz val="10"/>
      <name val="Arial"/>
      <family val="2"/>
    </font>
    <font>
      <sz val="10"/>
      <name val="Calibri"/>
      <family val="2"/>
    </font>
    <font>
      <sz val="10"/>
      <color rgb="FFFF0000"/>
      <name val="Arial"/>
      <family val="2"/>
    </font>
    <font>
      <sz val="10"/>
      <color rgb="FF0070C0"/>
      <name val="Arial"/>
      <family val="2"/>
    </font>
    <font>
      <sz val="10"/>
      <color indexed="10"/>
      <name val="Arial"/>
      <family val="2"/>
    </font>
    <font>
      <sz val="12"/>
      <color theme="1"/>
      <name val="Calibri"/>
      <family val="2"/>
      <scheme val="minor"/>
    </font>
    <font>
      <sz val="10"/>
      <color indexed="8"/>
      <name val="Arial"/>
      <family val="2"/>
    </font>
    <font>
      <sz val="9"/>
      <name val="Arial"/>
      <family val="2"/>
    </font>
    <font>
      <sz val="11"/>
      <color rgb="FF7030A0"/>
      <name val="Calibri"/>
      <family val="2"/>
    </font>
    <font>
      <i/>
      <sz val="10"/>
      <name val="Arial"/>
      <family val="2"/>
    </font>
    <font>
      <b/>
      <sz val="9"/>
      <name val="Arial"/>
      <family val="2"/>
    </font>
    <font>
      <i/>
      <sz val="9"/>
      <color rgb="FFFF0000"/>
      <name val="Arial"/>
      <family val="2"/>
    </font>
  </fonts>
  <fills count="8">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92D050"/>
        <bgColor indexed="64"/>
      </patternFill>
    </fill>
    <fill>
      <patternFill patternType="solid">
        <fgColor rgb="FFFFFF00"/>
        <bgColor indexed="64"/>
      </patternFill>
    </fill>
    <fill>
      <patternFill patternType="solid">
        <fgColor rgb="FFFFC000"/>
        <bgColor indexed="64"/>
      </patternFill>
    </fill>
    <fill>
      <patternFill patternType="solid">
        <fgColor theme="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1">
    <xf numFmtId="0" fontId="0" fillId="0" borderId="0"/>
    <xf numFmtId="0" fontId="7" fillId="0" borderId="0"/>
    <xf numFmtId="0" fontId="7" fillId="0" borderId="0"/>
    <xf numFmtId="0" fontId="7" fillId="0" borderId="0"/>
    <xf numFmtId="9" fontId="7" fillId="0" borderId="0" applyFont="0" applyFill="0" applyBorder="0" applyAlignment="0" applyProtection="0"/>
    <xf numFmtId="43" fontId="7" fillId="0" borderId="0" applyFont="0" applyFill="0" applyBorder="0" applyAlignment="0" applyProtection="0"/>
    <xf numFmtId="0" fontId="5" fillId="0" borderId="0"/>
    <xf numFmtId="0" fontId="14" fillId="0" borderId="0"/>
    <xf numFmtId="0" fontId="3" fillId="0" borderId="0"/>
    <xf numFmtId="43" fontId="2" fillId="0" borderId="0" applyFont="0" applyFill="0" applyBorder="0" applyAlignment="0" applyProtection="0"/>
    <xf numFmtId="0" fontId="1" fillId="0" borderId="0"/>
  </cellStyleXfs>
  <cellXfs count="291">
    <xf numFmtId="0" fontId="0" fillId="0" borderId="0" xfId="0"/>
    <xf numFmtId="0" fontId="7" fillId="0" borderId="0" xfId="1"/>
    <xf numFmtId="0" fontId="7" fillId="0" borderId="1" xfId="2" applyBorder="1"/>
    <xf numFmtId="0" fontId="7" fillId="0" borderId="1" xfId="1" applyBorder="1"/>
    <xf numFmtId="0" fontId="7" fillId="0" borderId="0" xfId="1" applyAlignment="1">
      <alignment horizontal="right"/>
    </xf>
    <xf numFmtId="0" fontId="7" fillId="0" borderId="2" xfId="2" applyBorder="1"/>
    <xf numFmtId="0" fontId="7" fillId="0" borderId="2" xfId="1" applyBorder="1"/>
    <xf numFmtId="0" fontId="7" fillId="0" borderId="0" xfId="2"/>
    <xf numFmtId="0" fontId="7" fillId="0" borderId="11" xfId="1" applyBorder="1"/>
    <xf numFmtId="0" fontId="7" fillId="0" borderId="4" xfId="1" applyBorder="1"/>
    <xf numFmtId="0" fontId="7" fillId="0" borderId="6" xfId="1" applyBorder="1" applyAlignment="1">
      <alignment horizontal="center"/>
    </xf>
    <xf numFmtId="0" fontId="7" fillId="0" borderId="3" xfId="1" applyBorder="1" applyAlignment="1">
      <alignment horizontal="center"/>
    </xf>
    <xf numFmtId="0" fontId="7" fillId="0" borderId="4" xfId="1" applyBorder="1" applyAlignment="1">
      <alignment horizontal="center"/>
    </xf>
    <xf numFmtId="0" fontId="7" fillId="2" borderId="3" xfId="1" applyFill="1" applyBorder="1" applyAlignment="1">
      <alignment horizontal="center"/>
    </xf>
    <xf numFmtId="38" fontId="7" fillId="0" borderId="4" xfId="1" applyNumberFormat="1" applyBorder="1"/>
    <xf numFmtId="38" fontId="7" fillId="0" borderId="3" xfId="1" applyNumberFormat="1" applyBorder="1"/>
    <xf numFmtId="38" fontId="7" fillId="0" borderId="2" xfId="1" applyNumberFormat="1" applyBorder="1"/>
    <xf numFmtId="0" fontId="7" fillId="0" borderId="11" xfId="2" applyBorder="1"/>
    <xf numFmtId="0" fontId="7" fillId="0" borderId="4" xfId="2" applyBorder="1"/>
    <xf numFmtId="38" fontId="7" fillId="0" borderId="4" xfId="2" applyNumberFormat="1" applyBorder="1"/>
    <xf numFmtId="38" fontId="7" fillId="0" borderId="2" xfId="2" applyNumberFormat="1" applyBorder="1"/>
    <xf numFmtId="0" fontId="7" fillId="0" borderId="8" xfId="2" applyBorder="1"/>
    <xf numFmtId="0" fontId="7" fillId="0" borderId="9" xfId="2" applyBorder="1"/>
    <xf numFmtId="38" fontId="7" fillId="0" borderId="3" xfId="2" applyNumberFormat="1" applyBorder="1"/>
    <xf numFmtId="0" fontId="7" fillId="0" borderId="8" xfId="1" applyBorder="1"/>
    <xf numFmtId="0" fontId="7" fillId="0" borderId="9" xfId="1" applyBorder="1"/>
    <xf numFmtId="38" fontId="7" fillId="0" borderId="6" xfId="1" applyNumberFormat="1" applyBorder="1"/>
    <xf numFmtId="38" fontId="7" fillId="0" borderId="13" xfId="1" applyNumberFormat="1" applyBorder="1"/>
    <xf numFmtId="0" fontId="7" fillId="0" borderId="5" xfId="1" applyBorder="1"/>
    <xf numFmtId="38" fontId="7" fillId="0" borderId="14" xfId="1" applyNumberFormat="1" applyBorder="1"/>
    <xf numFmtId="0" fontId="7" fillId="0" borderId="12" xfId="1" applyBorder="1"/>
    <xf numFmtId="38" fontId="7" fillId="0" borderId="12" xfId="1" applyNumberFormat="1" applyBorder="1"/>
    <xf numFmtId="0" fontId="6" fillId="0" borderId="1" xfId="1" applyFont="1" applyBorder="1"/>
    <xf numFmtId="38" fontId="7" fillId="0" borderId="1" xfId="1" applyNumberFormat="1" applyBorder="1"/>
    <xf numFmtId="0" fontId="7" fillId="0" borderId="7" xfId="1" applyBorder="1"/>
    <xf numFmtId="0" fontId="7" fillId="0" borderId="10" xfId="1" applyBorder="1"/>
    <xf numFmtId="0" fontId="7" fillId="0" borderId="6" xfId="1" applyBorder="1"/>
    <xf numFmtId="0" fontId="7" fillId="2" borderId="0" xfId="1" applyFill="1"/>
    <xf numFmtId="0" fontId="7" fillId="2" borderId="1" xfId="1" applyFill="1" applyBorder="1"/>
    <xf numFmtId="0" fontId="7" fillId="2" borderId="0" xfId="1" applyFill="1" applyAlignment="1">
      <alignment horizontal="right"/>
    </xf>
    <xf numFmtId="0" fontId="7" fillId="2" borderId="2" xfId="1" applyFill="1" applyBorder="1"/>
    <xf numFmtId="0" fontId="7" fillId="2" borderId="11" xfId="1" applyFill="1" applyBorder="1"/>
    <xf numFmtId="0" fontId="7" fillId="2" borderId="4" xfId="1" applyFill="1" applyBorder="1"/>
    <xf numFmtId="0" fontId="7" fillId="2" borderId="6" xfId="1" applyFill="1" applyBorder="1" applyAlignment="1">
      <alignment horizontal="center"/>
    </xf>
    <xf numFmtId="38" fontId="7" fillId="2" borderId="3" xfId="1" applyNumberFormat="1" applyFill="1" applyBorder="1"/>
    <xf numFmtId="38" fontId="7" fillId="2" borderId="4" xfId="1" applyNumberFormat="1" applyFill="1" applyBorder="1"/>
    <xf numFmtId="0" fontId="7" fillId="2" borderId="8" xfId="1" applyFill="1" applyBorder="1"/>
    <xf numFmtId="0" fontId="7" fillId="2" borderId="9" xfId="1" applyFill="1" applyBorder="1"/>
    <xf numFmtId="0" fontId="7" fillId="2" borderId="5" xfId="1" applyFill="1" applyBorder="1"/>
    <xf numFmtId="38" fontId="7" fillId="2" borderId="14" xfId="1" applyNumberFormat="1" applyFill="1" applyBorder="1"/>
    <xf numFmtId="0" fontId="7" fillId="2" borderId="12" xfId="1" applyFill="1" applyBorder="1"/>
    <xf numFmtId="38" fontId="7" fillId="2" borderId="12" xfId="1" applyNumberFormat="1" applyFill="1" applyBorder="1"/>
    <xf numFmtId="0" fontId="6" fillId="2" borderId="1" xfId="1" applyFont="1" applyFill="1" applyBorder="1"/>
    <xf numFmtId="38" fontId="7" fillId="2" borderId="1" xfId="1" applyNumberFormat="1" applyFill="1" applyBorder="1"/>
    <xf numFmtId="0" fontId="7" fillId="2" borderId="7" xfId="1" applyFill="1" applyBorder="1"/>
    <xf numFmtId="38" fontId="7" fillId="2" borderId="13" xfId="1" applyNumberFormat="1" applyFill="1" applyBorder="1"/>
    <xf numFmtId="0" fontId="7" fillId="2" borderId="10" xfId="1" applyFill="1" applyBorder="1"/>
    <xf numFmtId="0" fontId="7" fillId="2" borderId="6" xfId="1" applyFill="1" applyBorder="1"/>
    <xf numFmtId="0" fontId="7" fillId="2" borderId="0" xfId="2" applyFill="1"/>
    <xf numFmtId="0" fontId="7" fillId="2" borderId="0" xfId="1" applyFill="1" applyAlignment="1">
      <alignment vertical="top"/>
    </xf>
    <xf numFmtId="38" fontId="8" fillId="2" borderId="3" xfId="1" applyNumberFormat="1" applyFont="1" applyFill="1" applyBorder="1"/>
    <xf numFmtId="0" fontId="7" fillId="2" borderId="1" xfId="2" applyFill="1" applyBorder="1"/>
    <xf numFmtId="0" fontId="7" fillId="2" borderId="2" xfId="2" applyFill="1" applyBorder="1"/>
    <xf numFmtId="0" fontId="7" fillId="2" borderId="11" xfId="2" applyFill="1" applyBorder="1"/>
    <xf numFmtId="0" fontId="7" fillId="2" borderId="4" xfId="2" applyFill="1" applyBorder="1"/>
    <xf numFmtId="38" fontId="7" fillId="2" borderId="3" xfId="2" applyNumberFormat="1" applyFill="1" applyBorder="1"/>
    <xf numFmtId="38" fontId="7" fillId="0" borderId="0" xfId="2" applyNumberFormat="1"/>
    <xf numFmtId="38" fontId="7" fillId="2" borderId="4" xfId="2" applyNumberFormat="1" applyFill="1" applyBorder="1"/>
    <xf numFmtId="0" fontId="7" fillId="2" borderId="8" xfId="2" applyFill="1" applyBorder="1"/>
    <xf numFmtId="0" fontId="7" fillId="2" borderId="9" xfId="2" applyFill="1" applyBorder="1"/>
    <xf numFmtId="38" fontId="7" fillId="2" borderId="13" xfId="2" applyNumberFormat="1" applyFill="1" applyBorder="1"/>
    <xf numFmtId="0" fontId="7" fillId="2" borderId="5" xfId="2" applyFill="1" applyBorder="1"/>
    <xf numFmtId="38" fontId="7" fillId="2" borderId="9" xfId="2" applyNumberFormat="1" applyFill="1" applyBorder="1"/>
    <xf numFmtId="38" fontId="7" fillId="2" borderId="14" xfId="2" applyNumberFormat="1" applyFill="1" applyBorder="1"/>
    <xf numFmtId="0" fontId="7" fillId="0" borderId="0" xfId="1" applyAlignment="1">
      <alignment horizontal="left" vertical="top" wrapText="1"/>
    </xf>
    <xf numFmtId="38" fontId="7" fillId="0" borderId="0" xfId="1" applyNumberFormat="1"/>
    <xf numFmtId="0" fontId="7" fillId="2" borderId="0" xfId="1" applyFill="1" applyAlignment="1">
      <alignment vertical="top" wrapText="1"/>
    </xf>
    <xf numFmtId="0" fontId="7" fillId="2" borderId="0" xfId="1" applyFill="1" applyAlignment="1">
      <alignment horizontal="center" wrapText="1"/>
    </xf>
    <xf numFmtId="0" fontId="7" fillId="2" borderId="0" xfId="1" applyFill="1" applyAlignment="1">
      <alignment horizontal="left" vertical="top"/>
    </xf>
    <xf numFmtId="0" fontId="7" fillId="2" borderId="0" xfId="1" applyFill="1" applyAlignment="1">
      <alignment horizontal="left" vertical="top" wrapText="1"/>
    </xf>
    <xf numFmtId="0" fontId="7" fillId="0" borderId="0" xfId="3"/>
    <xf numFmtId="0" fontId="7" fillId="0" borderId="1" xfId="3" applyBorder="1"/>
    <xf numFmtId="0" fontId="7" fillId="0" borderId="0" xfId="3" applyAlignment="1">
      <alignment horizontal="right"/>
    </xf>
    <xf numFmtId="0" fontId="7" fillId="0" borderId="2" xfId="3" applyBorder="1"/>
    <xf numFmtId="0" fontId="7" fillId="0" borderId="0" xfId="2" applyAlignment="1">
      <alignment horizontal="right"/>
    </xf>
    <xf numFmtId="0" fontId="7" fillId="0" borderId="0" xfId="2" applyAlignment="1">
      <alignment horizontal="left" vertical="top"/>
    </xf>
    <xf numFmtId="3" fontId="7" fillId="0" borderId="3" xfId="1" applyNumberFormat="1" applyBorder="1"/>
    <xf numFmtId="0" fontId="7" fillId="0" borderId="0" xfId="1" applyAlignment="1">
      <alignment horizontal="center"/>
    </xf>
    <xf numFmtId="9" fontId="0" fillId="0" borderId="0" xfId="4" applyFont="1"/>
    <xf numFmtId="9" fontId="0" fillId="4" borderId="0" xfId="4" applyFont="1" applyFill="1" applyAlignment="1">
      <alignment horizontal="center"/>
    </xf>
    <xf numFmtId="9" fontId="7" fillId="5" borderId="0" xfId="4" applyFill="1"/>
    <xf numFmtId="38" fontId="7" fillId="0" borderId="0" xfId="1" applyNumberFormat="1" applyAlignment="1">
      <alignment horizontal="center"/>
    </xf>
    <xf numFmtId="0" fontId="7" fillId="4" borderId="0" xfId="1" applyFill="1"/>
    <xf numFmtId="0" fontId="7" fillId="5" borderId="0" xfId="1" applyFill="1"/>
    <xf numFmtId="0" fontId="11" fillId="2" borderId="0" xfId="1" applyFont="1" applyFill="1"/>
    <xf numFmtId="14" fontId="7" fillId="0" borderId="9" xfId="1" applyNumberFormat="1" applyBorder="1"/>
    <xf numFmtId="9" fontId="7" fillId="6" borderId="0" xfId="4" applyFill="1"/>
    <xf numFmtId="0" fontId="4" fillId="2" borderId="0" xfId="1" applyFont="1" applyFill="1"/>
    <xf numFmtId="0" fontId="4" fillId="2" borderId="0" xfId="1" applyFont="1" applyFill="1" applyAlignment="1">
      <alignment horizontal="right"/>
    </xf>
    <xf numFmtId="4" fontId="7" fillId="0" borderId="0" xfId="1" applyNumberFormat="1"/>
    <xf numFmtId="0" fontId="4" fillId="0" borderId="0" xfId="1" applyFont="1"/>
    <xf numFmtId="0" fontId="11" fillId="0" borderId="0" xfId="1" applyFont="1"/>
    <xf numFmtId="38" fontId="7" fillId="2" borderId="2" xfId="1" applyNumberFormat="1" applyFill="1" applyBorder="1"/>
    <xf numFmtId="0" fontId="7" fillId="0" borderId="11" xfId="1" applyBorder="1" applyAlignment="1">
      <alignment vertical="top" wrapText="1"/>
    </xf>
    <xf numFmtId="0" fontId="7" fillId="0" borderId="4" xfId="1" applyBorder="1" applyAlignment="1">
      <alignment vertical="top" wrapText="1"/>
    </xf>
    <xf numFmtId="0" fontId="8" fillId="2" borderId="6" xfId="1" applyFont="1" applyFill="1" applyBorder="1" applyAlignment="1">
      <alignment horizontal="center"/>
    </xf>
    <xf numFmtId="0" fontId="8" fillId="2" borderId="3" xfId="1" applyFont="1" applyFill="1" applyBorder="1" applyAlignment="1">
      <alignment horizontal="center"/>
    </xf>
    <xf numFmtId="38" fontId="11" fillId="2" borderId="3" xfId="1" applyNumberFormat="1" applyFont="1" applyFill="1" applyBorder="1"/>
    <xf numFmtId="0" fontId="7" fillId="2" borderId="1" xfId="1" applyFill="1" applyBorder="1" applyAlignment="1">
      <alignment horizontal="left" vertical="top" wrapText="1"/>
    </xf>
    <xf numFmtId="0" fontId="7" fillId="2" borderId="0" xfId="2" applyFill="1" applyAlignment="1">
      <alignment horizontal="right"/>
    </xf>
    <xf numFmtId="0" fontId="7" fillId="2" borderId="3" xfId="2" applyFill="1" applyBorder="1" applyAlignment="1">
      <alignment horizontal="center"/>
    </xf>
    <xf numFmtId="164" fontId="7" fillId="0" borderId="3" xfId="5" applyNumberFormat="1" applyBorder="1"/>
    <xf numFmtId="164" fontId="7" fillId="0" borderId="0" xfId="2" applyNumberFormat="1"/>
    <xf numFmtId="38" fontId="7" fillId="2" borderId="2" xfId="2" applyNumberFormat="1" applyFill="1" applyBorder="1"/>
    <xf numFmtId="38" fontId="7" fillId="2" borderId="0" xfId="2" applyNumberFormat="1" applyFill="1"/>
    <xf numFmtId="38" fontId="7" fillId="0" borderId="6" xfId="2" applyNumberFormat="1" applyBorder="1"/>
    <xf numFmtId="38" fontId="7" fillId="0" borderId="13" xfId="2" applyNumberFormat="1" applyBorder="1"/>
    <xf numFmtId="38" fontId="7" fillId="0" borderId="14" xfId="2" applyNumberFormat="1" applyBorder="1"/>
    <xf numFmtId="0" fontId="7" fillId="2" borderId="12" xfId="2" applyFill="1" applyBorder="1"/>
    <xf numFmtId="38" fontId="7" fillId="2" borderId="12" xfId="2" applyNumberFormat="1" applyFill="1" applyBorder="1"/>
    <xf numFmtId="0" fontId="6" fillId="2" borderId="1" xfId="2" applyFont="1" applyFill="1" applyBorder="1"/>
    <xf numFmtId="38" fontId="7" fillId="0" borderId="1" xfId="2" applyNumberFormat="1" applyBorder="1"/>
    <xf numFmtId="38" fontId="7" fillId="2" borderId="1" xfId="2" applyNumberFormat="1" applyFill="1" applyBorder="1"/>
    <xf numFmtId="0" fontId="7" fillId="2" borderId="7" xfId="2" applyFill="1" applyBorder="1"/>
    <xf numFmtId="0" fontId="7" fillId="2" borderId="10" xfId="2" applyFill="1" applyBorder="1"/>
    <xf numFmtId="0" fontId="7" fillId="2" borderId="6" xfId="2" applyFill="1" applyBorder="1"/>
    <xf numFmtId="38" fontId="7" fillId="2" borderId="6" xfId="2" applyNumberFormat="1" applyFill="1" applyBorder="1"/>
    <xf numFmtId="41" fontId="7" fillId="0" borderId="3" xfId="1" applyNumberFormat="1" applyBorder="1"/>
    <xf numFmtId="41" fontId="7" fillId="0" borderId="0" xfId="2" applyNumberFormat="1"/>
    <xf numFmtId="0" fontId="7" fillId="0" borderId="5" xfId="2" applyBorder="1"/>
    <xf numFmtId="38" fontId="7" fillId="0" borderId="9" xfId="2" applyNumberFormat="1" applyBorder="1"/>
    <xf numFmtId="0" fontId="7" fillId="0" borderId="12" xfId="2" applyBorder="1"/>
    <xf numFmtId="38" fontId="7" fillId="0" borderId="12" xfId="2" applyNumberFormat="1" applyBorder="1"/>
    <xf numFmtId="0" fontId="6" fillId="0" borderId="1" xfId="2" applyFont="1" applyBorder="1"/>
    <xf numFmtId="0" fontId="7" fillId="0" borderId="7" xfId="2" applyBorder="1"/>
    <xf numFmtId="0" fontId="7" fillId="0" borderId="10" xfId="2" applyBorder="1"/>
    <xf numFmtId="0" fontId="7" fillId="0" borderId="6" xfId="2" applyBorder="1"/>
    <xf numFmtId="0" fontId="12" fillId="0" borderId="0" xfId="2" applyFont="1"/>
    <xf numFmtId="0" fontId="11" fillId="0" borderId="0" xfId="2" applyFont="1"/>
    <xf numFmtId="0" fontId="13" fillId="0" borderId="0" xfId="2" applyFont="1"/>
    <xf numFmtId="43" fontId="7" fillId="0" borderId="0" xfId="2" applyNumberFormat="1"/>
    <xf numFmtId="3" fontId="7" fillId="0" borderId="0" xfId="2" applyNumberFormat="1"/>
    <xf numFmtId="43" fontId="7" fillId="0" borderId="0" xfId="5"/>
    <xf numFmtId="0" fontId="5" fillId="0" borderId="0" xfId="6" applyAlignment="1" applyProtection="1">
      <alignment vertical="top" wrapText="1"/>
      <protection locked="0"/>
    </xf>
    <xf numFmtId="0" fontId="7" fillId="2" borderId="0" xfId="2" applyFill="1" applyAlignment="1">
      <alignment horizontal="center"/>
    </xf>
    <xf numFmtId="164" fontId="15" fillId="0" borderId="3" xfId="5" applyNumberFormat="1" applyFont="1" applyBorder="1"/>
    <xf numFmtId="0" fontId="7" fillId="0" borderId="0" xfId="1" applyAlignment="1">
      <alignment vertical="top"/>
    </xf>
    <xf numFmtId="0" fontId="16" fillId="2" borderId="0" xfId="1" applyFont="1" applyFill="1"/>
    <xf numFmtId="0" fontId="17" fillId="0" borderId="0" xfId="1" applyFont="1"/>
    <xf numFmtId="0" fontId="7" fillId="0" borderId="0" xfId="1" applyAlignment="1">
      <alignment horizontal="left"/>
    </xf>
    <xf numFmtId="38" fontId="4" fillId="0" borderId="0" xfId="1" applyNumberFormat="1" applyFont="1"/>
    <xf numFmtId="38" fontId="7" fillId="2" borderId="0" xfId="1" applyNumberFormat="1" applyFill="1"/>
    <xf numFmtId="38" fontId="7" fillId="0" borderId="3" xfId="5" applyNumberFormat="1" applyBorder="1"/>
    <xf numFmtId="38" fontId="7" fillId="7" borderId="3" xfId="5" applyNumberFormat="1" applyFill="1" applyBorder="1"/>
    <xf numFmtId="0" fontId="5" fillId="2" borderId="8" xfId="2" applyFont="1" applyFill="1" applyBorder="1"/>
    <xf numFmtId="0" fontId="7" fillId="0" borderId="1" xfId="1" applyBorder="1" applyAlignment="1">
      <alignment horizontal="left" vertical="top" wrapText="1"/>
    </xf>
    <xf numFmtId="0" fontId="0" fillId="2" borderId="11" xfId="0" applyFill="1" applyBorder="1"/>
    <xf numFmtId="0" fontId="0" fillId="2" borderId="4" xfId="0" applyFill="1" applyBorder="1"/>
    <xf numFmtId="0" fontId="7" fillId="2" borderId="6" xfId="0" applyFont="1" applyFill="1" applyBorder="1" applyAlignment="1">
      <alignment horizontal="center"/>
    </xf>
    <xf numFmtId="0" fontId="7" fillId="0" borderId="6" xfId="0" applyFont="1" applyBorder="1" applyAlignment="1">
      <alignment horizontal="center"/>
    </xf>
    <xf numFmtId="0" fontId="0" fillId="2" borderId="3" xfId="0" applyFill="1" applyBorder="1" applyAlignment="1">
      <alignment horizontal="center"/>
    </xf>
    <xf numFmtId="0" fontId="0" fillId="2" borderId="7" xfId="0" applyFill="1" applyBorder="1"/>
    <xf numFmtId="0" fontId="0" fillId="2" borderId="5" xfId="0" applyFill="1" applyBorder="1"/>
    <xf numFmtId="38" fontId="0" fillId="0" borderId="3" xfId="0" applyNumberFormat="1" applyBorder="1"/>
    <xf numFmtId="38" fontId="0" fillId="2" borderId="3" xfId="0" applyNumberFormat="1" applyFill="1" applyBorder="1"/>
    <xf numFmtId="0" fontId="0" fillId="2" borderId="10" xfId="0" applyFill="1" applyBorder="1"/>
    <xf numFmtId="0" fontId="0" fillId="2" borderId="6" xfId="0" applyFill="1" applyBorder="1"/>
    <xf numFmtId="0" fontId="7" fillId="0" borderId="0" xfId="1"/>
    <xf numFmtId="0" fontId="7" fillId="0" borderId="0" xfId="1" applyAlignment="1">
      <alignment wrapText="1"/>
    </xf>
    <xf numFmtId="0" fontId="7" fillId="0" borderId="0" xfId="1"/>
    <xf numFmtId="38" fontId="7" fillId="2" borderId="3" xfId="1" applyNumberFormat="1" applyFont="1" applyFill="1" applyBorder="1"/>
    <xf numFmtId="0" fontId="7" fillId="2" borderId="0" xfId="1" applyFill="1" applyAlignment="1">
      <alignment horizontal="left"/>
    </xf>
    <xf numFmtId="0" fontId="7" fillId="0" borderId="0" xfId="1"/>
    <xf numFmtId="38" fontId="7" fillId="7" borderId="4" xfId="1" applyNumberFormat="1" applyFill="1" applyBorder="1"/>
    <xf numFmtId="38" fontId="7" fillId="0" borderId="11" xfId="1" applyNumberFormat="1" applyBorder="1"/>
    <xf numFmtId="0" fontId="7" fillId="0" borderId="3" xfId="1" applyBorder="1"/>
    <xf numFmtId="38" fontId="7" fillId="0" borderId="14" xfId="1" applyNumberFormat="1" applyBorder="1" applyAlignment="1">
      <alignment horizontal="center"/>
    </xf>
    <xf numFmtId="0" fontId="7" fillId="0" borderId="0" xfId="1"/>
    <xf numFmtId="0" fontId="7" fillId="0" borderId="0" xfId="1" quotePrefix="1"/>
    <xf numFmtId="43" fontId="7" fillId="0" borderId="0" xfId="9" quotePrefix="1" applyFont="1"/>
    <xf numFmtId="43" fontId="7" fillId="0" borderId="0" xfId="1" applyNumberFormat="1"/>
    <xf numFmtId="0" fontId="7" fillId="0" borderId="0" xfId="2" applyAlignment="1">
      <alignment horizontal="left" vertical="top" wrapText="1"/>
    </xf>
    <xf numFmtId="0" fontId="7" fillId="2" borderId="0" xfId="2" applyFill="1" applyAlignment="1">
      <alignment horizontal="left" vertical="top" wrapText="1"/>
    </xf>
    <xf numFmtId="0" fontId="7" fillId="0" borderId="0" xfId="1"/>
    <xf numFmtId="0" fontId="1" fillId="2" borderId="3" xfId="10" applyFill="1" applyBorder="1" applyAlignment="1">
      <alignment horizontal="center"/>
    </xf>
    <xf numFmtId="0" fontId="7" fillId="2" borderId="0" xfId="1" applyFill="1" applyAlignment="1">
      <alignment horizontal="left" vertical="top" wrapText="1"/>
    </xf>
    <xf numFmtId="0" fontId="7" fillId="0" borderId="0" xfId="1"/>
    <xf numFmtId="0" fontId="7" fillId="2" borderId="0" xfId="1" applyFill="1" applyAlignment="1">
      <alignment horizontal="left" vertical="top" wrapText="1"/>
    </xf>
    <xf numFmtId="0" fontId="7" fillId="0" borderId="0" xfId="1"/>
    <xf numFmtId="0" fontId="7" fillId="7" borderId="6" xfId="1" applyFill="1" applyBorder="1" applyAlignment="1">
      <alignment horizontal="center"/>
    </xf>
    <xf numFmtId="0" fontId="7" fillId="0" borderId="0" xfId="1" applyAlignment="1">
      <alignment horizontal="left" vertical="top" wrapText="1"/>
    </xf>
    <xf numFmtId="0" fontId="7" fillId="0" borderId="0" xfId="1" applyAlignment="1">
      <alignment horizontal="left" wrapText="1"/>
    </xf>
    <xf numFmtId="0" fontId="7" fillId="0" borderId="0" xfId="1"/>
    <xf numFmtId="0" fontId="7" fillId="0" borderId="0" xfId="2" applyAlignment="1">
      <alignment horizontal="left" vertical="top" wrapText="1"/>
    </xf>
    <xf numFmtId="0" fontId="7" fillId="0" borderId="0" xfId="3" applyAlignment="1">
      <alignment horizontal="left" vertical="top" wrapText="1"/>
    </xf>
    <xf numFmtId="0" fontId="7" fillId="0" borderId="0" xfId="1"/>
    <xf numFmtId="0" fontId="7" fillId="2" borderId="0" xfId="2" applyFill="1" applyAlignment="1">
      <alignment wrapText="1"/>
    </xf>
    <xf numFmtId="0" fontId="7" fillId="0" borderId="0" xfId="1" applyAlignment="1">
      <alignment horizontal="left" wrapText="1"/>
    </xf>
    <xf numFmtId="0" fontId="7" fillId="0" borderId="0" xfId="1"/>
    <xf numFmtId="0" fontId="7" fillId="2" borderId="1" xfId="0" applyFont="1" applyFill="1" applyBorder="1"/>
    <xf numFmtId="0" fontId="7" fillId="2" borderId="2" xfId="0" applyFont="1" applyFill="1" applyBorder="1"/>
    <xf numFmtId="0" fontId="7" fillId="0" borderId="0" xfId="0" applyFont="1"/>
    <xf numFmtId="0" fontId="0" fillId="2" borderId="0" xfId="0" applyFill="1"/>
    <xf numFmtId="0" fontId="0" fillId="0" borderId="0" xfId="0" applyAlignment="1">
      <alignment vertical="top"/>
    </xf>
    <xf numFmtId="0" fontId="7" fillId="0" borderId="0" xfId="2" applyAlignment="1">
      <alignment wrapText="1"/>
    </xf>
    <xf numFmtId="0" fontId="7" fillId="2" borderId="0" xfId="2" applyFill="1" applyAlignment="1">
      <alignment horizontal="left" wrapText="1"/>
    </xf>
    <xf numFmtId="0" fontId="7" fillId="2" borderId="0" xfId="2" applyFill="1" applyAlignment="1">
      <alignment horizontal="left" vertical="top" wrapText="1"/>
    </xf>
    <xf numFmtId="0" fontId="7" fillId="0" borderId="0" xfId="1"/>
    <xf numFmtId="38" fontId="7" fillId="5" borderId="3" xfId="2" applyNumberFormat="1" applyFill="1" applyBorder="1"/>
    <xf numFmtId="0" fontId="7" fillId="5" borderId="0" xfId="2" applyFill="1"/>
    <xf numFmtId="0" fontId="18" fillId="5" borderId="0" xfId="2" applyFont="1" applyFill="1"/>
    <xf numFmtId="38" fontId="18" fillId="0" borderId="3" xfId="2" applyNumberFormat="1" applyFont="1" applyBorder="1"/>
    <xf numFmtId="164" fontId="15" fillId="5" borderId="3" xfId="5" applyNumberFormat="1" applyFont="1" applyFill="1" applyBorder="1"/>
    <xf numFmtId="38" fontId="7" fillId="5" borderId="13" xfId="2" applyNumberFormat="1" applyFill="1" applyBorder="1"/>
    <xf numFmtId="0" fontId="18" fillId="2" borderId="0" xfId="1" applyFont="1" applyFill="1"/>
    <xf numFmtId="38" fontId="7" fillId="5" borderId="3" xfId="1" applyNumberFormat="1" applyFill="1" applyBorder="1"/>
    <xf numFmtId="38" fontId="7" fillId="5" borderId="3" xfId="5" applyNumberFormat="1" applyFill="1" applyBorder="1"/>
    <xf numFmtId="0" fontId="11" fillId="0" borderId="0" xfId="2" applyFont="1" applyAlignment="1">
      <alignment vertical="center"/>
    </xf>
    <xf numFmtId="164" fontId="7" fillId="5" borderId="3" xfId="5" applyNumberFormat="1" applyFill="1" applyBorder="1"/>
    <xf numFmtId="0" fontId="16" fillId="0" borderId="0" xfId="2" applyFont="1"/>
    <xf numFmtId="0" fontId="16" fillId="0" borderId="0" xfId="1" applyFont="1"/>
    <xf numFmtId="0" fontId="7" fillId="0" borderId="0" xfId="2" applyAlignment="1">
      <alignment horizontal="left" vertical="top" wrapText="1"/>
    </xf>
    <xf numFmtId="0" fontId="7" fillId="2" borderId="1" xfId="1" applyFont="1" applyFill="1" applyBorder="1"/>
    <xf numFmtId="0" fontId="7" fillId="0" borderId="0" xfId="1" applyFill="1"/>
    <xf numFmtId="0" fontId="7" fillId="0" borderId="1" xfId="1" applyFont="1" applyFill="1" applyBorder="1"/>
    <xf numFmtId="0" fontId="7" fillId="0" borderId="1" xfId="1" applyFill="1" applyBorder="1"/>
    <xf numFmtId="0" fontId="7" fillId="0" borderId="0" xfId="1" applyFill="1" applyAlignment="1">
      <alignment horizontal="right"/>
    </xf>
    <xf numFmtId="0" fontId="7" fillId="0" borderId="2" xfId="1" applyFont="1" applyFill="1" applyBorder="1"/>
    <xf numFmtId="0" fontId="7" fillId="0" borderId="2" xfId="1" applyFill="1" applyBorder="1"/>
    <xf numFmtId="0" fontId="7" fillId="0" borderId="1" xfId="2" applyFill="1" applyBorder="1"/>
    <xf numFmtId="0" fontId="6" fillId="0" borderId="12" xfId="2" applyFont="1" applyFill="1" applyBorder="1" applyAlignment="1">
      <alignment wrapText="1"/>
    </xf>
    <xf numFmtId="0" fontId="6" fillId="0" borderId="0" xfId="2" applyFont="1" applyFill="1" applyAlignment="1">
      <alignment wrapText="1"/>
    </xf>
    <xf numFmtId="0" fontId="7" fillId="0" borderId="0" xfId="2" applyFill="1"/>
    <xf numFmtId="0" fontId="7" fillId="2" borderId="0" xfId="0" applyFont="1" applyFill="1"/>
    <xf numFmtId="0" fontId="7" fillId="0" borderId="0" xfId="2" applyAlignment="1">
      <alignment horizontal="left" vertical="top" wrapText="1"/>
    </xf>
    <xf numFmtId="0" fontId="7" fillId="2" borderId="0" xfId="1" applyFill="1" applyAlignment="1">
      <alignment vertical="top" wrapText="1"/>
    </xf>
    <xf numFmtId="0" fontId="7" fillId="0" borderId="0" xfId="1"/>
    <xf numFmtId="0" fontId="7" fillId="2" borderId="2" xfId="1" applyFont="1" applyFill="1" applyBorder="1"/>
    <xf numFmtId="0" fontId="20" fillId="0" borderId="0" xfId="1" applyFont="1" applyFill="1"/>
    <xf numFmtId="0" fontId="0" fillId="0" borderId="0" xfId="0" applyAlignment="1">
      <alignment vertical="top" wrapText="1"/>
    </xf>
    <xf numFmtId="0" fontId="4" fillId="0" borderId="11" xfId="1" applyFont="1" applyBorder="1" applyAlignment="1">
      <alignment horizontal="center"/>
    </xf>
    <xf numFmtId="0" fontId="4" fillId="0" borderId="2" xfId="1" applyFont="1" applyBorder="1" applyAlignment="1">
      <alignment horizontal="center"/>
    </xf>
    <xf numFmtId="0" fontId="4" fillId="0" borderId="4" xfId="1" applyFont="1" applyBorder="1" applyAlignment="1">
      <alignment horizontal="center"/>
    </xf>
    <xf numFmtId="0" fontId="16" fillId="0" borderId="0" xfId="1" applyFont="1" applyAlignment="1">
      <alignment vertical="top" wrapText="1"/>
    </xf>
    <xf numFmtId="0" fontId="7" fillId="0" borderId="0" xfId="2" applyAlignment="1">
      <alignment horizontal="left" vertical="top" wrapText="1"/>
    </xf>
    <xf numFmtId="0" fontId="7" fillId="0" borderId="0" xfId="3" applyAlignment="1">
      <alignment horizontal="left" vertical="top" wrapText="1"/>
    </xf>
    <xf numFmtId="0" fontId="7" fillId="2" borderId="0" xfId="0" applyFont="1" applyFill="1" applyAlignment="1">
      <alignment horizontal="left" vertical="top" wrapText="1"/>
    </xf>
    <xf numFmtId="0" fontId="7" fillId="2" borderId="0" xfId="2" applyFill="1" applyAlignment="1">
      <alignment wrapText="1"/>
    </xf>
    <xf numFmtId="0" fontId="7" fillId="2" borderId="0" xfId="1" applyFill="1" applyAlignment="1">
      <alignment wrapText="1"/>
    </xf>
    <xf numFmtId="0" fontId="4" fillId="2" borderId="11" xfId="1" applyFont="1" applyFill="1" applyBorder="1" applyAlignment="1">
      <alignment horizontal="center"/>
    </xf>
    <xf numFmtId="0" fontId="4" fillId="2" borderId="2" xfId="1" applyFont="1" applyFill="1" applyBorder="1" applyAlignment="1">
      <alignment horizontal="center"/>
    </xf>
    <xf numFmtId="0" fontId="4" fillId="2" borderId="4" xfId="1" applyFont="1" applyFill="1" applyBorder="1" applyAlignment="1">
      <alignment horizontal="center"/>
    </xf>
    <xf numFmtId="0" fontId="7" fillId="0" borderId="0" xfId="1" applyAlignment="1">
      <alignment horizontal="left" vertical="top" wrapText="1"/>
    </xf>
    <xf numFmtId="0" fontId="7" fillId="0" borderId="0" xfId="1" applyAlignment="1">
      <alignment horizontal="left" wrapText="1"/>
    </xf>
    <xf numFmtId="0" fontId="7" fillId="2" borderId="0" xfId="1" applyFill="1" applyAlignment="1">
      <alignment vertical="top" wrapText="1"/>
    </xf>
    <xf numFmtId="0" fontId="0" fillId="0" borderId="0" xfId="0" applyAlignment="1">
      <alignment vertical="top"/>
    </xf>
    <xf numFmtId="0" fontId="0" fillId="0" borderId="0" xfId="0" applyAlignment="1">
      <alignment vertical="top" wrapText="1"/>
    </xf>
    <xf numFmtId="0" fontId="7" fillId="2" borderId="0" xfId="1" applyFill="1" applyAlignment="1">
      <alignment horizontal="left" wrapText="1"/>
    </xf>
    <xf numFmtId="0" fontId="7" fillId="2" borderId="0" xfId="1" applyFill="1" applyAlignment="1">
      <alignment horizontal="left" vertical="top" wrapText="1"/>
    </xf>
    <xf numFmtId="0" fontId="16" fillId="0" borderId="0" xfId="1" applyFont="1" applyAlignment="1">
      <alignment wrapText="1"/>
    </xf>
    <xf numFmtId="0" fontId="16" fillId="0" borderId="0" xfId="2" applyFont="1" applyAlignment="1">
      <alignment wrapText="1"/>
    </xf>
    <xf numFmtId="0" fontId="7" fillId="2" borderId="0" xfId="2" applyFill="1" applyAlignment="1">
      <alignment horizontal="left" wrapText="1"/>
    </xf>
    <xf numFmtId="0" fontId="7" fillId="2" borderId="0" xfId="2" applyFill="1" applyAlignment="1">
      <alignment horizontal="left" vertical="top" wrapText="1"/>
    </xf>
    <xf numFmtId="0" fontId="4" fillId="2" borderId="11" xfId="2" applyFont="1" applyFill="1" applyBorder="1" applyAlignment="1">
      <alignment horizontal="center"/>
    </xf>
    <xf numFmtId="0" fontId="4" fillId="2" borderId="2" xfId="2" applyFont="1" applyFill="1" applyBorder="1" applyAlignment="1">
      <alignment horizontal="center"/>
    </xf>
    <xf numFmtId="0" fontId="4" fillId="2" borderId="4" xfId="2" applyFont="1" applyFill="1" applyBorder="1" applyAlignment="1">
      <alignment horizontal="center"/>
    </xf>
    <xf numFmtId="0" fontId="7" fillId="0" borderId="0" xfId="1" applyAlignment="1">
      <alignment vertical="top" wrapText="1"/>
    </xf>
    <xf numFmtId="0" fontId="7" fillId="2" borderId="0" xfId="1" applyFill="1" applyAlignment="1">
      <alignment horizontal="left"/>
    </xf>
    <xf numFmtId="0" fontId="7" fillId="0" borderId="1" xfId="1" applyBorder="1" applyAlignment="1">
      <alignment horizontal="left" wrapText="1"/>
    </xf>
    <xf numFmtId="0" fontId="7" fillId="0" borderId="0" xfId="2" applyFill="1" applyAlignment="1">
      <alignment horizontal="left" vertical="top" wrapText="1"/>
    </xf>
    <xf numFmtId="0" fontId="7" fillId="0" borderId="0" xfId="2" applyAlignment="1">
      <alignment horizontal="left" wrapText="1"/>
    </xf>
    <xf numFmtId="0" fontId="4" fillId="0" borderId="11" xfId="2" applyFont="1" applyBorder="1" applyAlignment="1">
      <alignment horizontal="center"/>
    </xf>
    <xf numFmtId="0" fontId="4" fillId="0" borderId="2" xfId="2" applyFont="1" applyBorder="1" applyAlignment="1">
      <alignment horizontal="center"/>
    </xf>
    <xf numFmtId="0" fontId="4" fillId="0" borderId="4" xfId="2" applyFont="1" applyBorder="1" applyAlignment="1">
      <alignment horizontal="center"/>
    </xf>
    <xf numFmtId="0" fontId="7" fillId="5" borderId="0" xfId="2" applyFill="1" applyAlignment="1">
      <alignment horizontal="left" vertical="top" wrapText="1"/>
    </xf>
    <xf numFmtId="0" fontId="7" fillId="0" borderId="0" xfId="2" applyAlignment="1">
      <alignment horizontal="left" vertical="top"/>
    </xf>
    <xf numFmtId="0" fontId="7" fillId="0" borderId="7" xfId="2" applyBorder="1" applyAlignment="1">
      <alignment horizontal="center" wrapText="1"/>
    </xf>
    <xf numFmtId="0" fontId="7" fillId="0" borderId="5" xfId="2" applyBorder="1" applyAlignment="1">
      <alignment horizontal="center" wrapText="1"/>
    </xf>
    <xf numFmtId="0" fontId="7" fillId="0" borderId="8" xfId="2" applyBorder="1" applyAlignment="1">
      <alignment horizontal="center" wrapText="1"/>
    </xf>
    <xf numFmtId="0" fontId="7" fillId="0" borderId="9" xfId="2" applyBorder="1" applyAlignment="1">
      <alignment horizontal="center" wrapText="1"/>
    </xf>
    <xf numFmtId="0" fontId="7" fillId="0" borderId="0" xfId="1"/>
    <xf numFmtId="0" fontId="7" fillId="5" borderId="0" xfId="2" applyFill="1" applyAlignment="1">
      <alignment horizontal="left" wrapText="1"/>
    </xf>
    <xf numFmtId="0" fontId="7" fillId="3" borderId="0" xfId="1" applyFill="1" applyAlignment="1">
      <alignment horizontal="left" vertical="top" wrapText="1"/>
    </xf>
    <xf numFmtId="0" fontId="7" fillId="2" borderId="0" xfId="0" applyFont="1" applyFill="1" applyAlignment="1">
      <alignment vertical="top" wrapText="1"/>
    </xf>
    <xf numFmtId="0" fontId="16" fillId="0" borderId="0" xfId="2" applyFont="1" applyAlignment="1">
      <alignment horizontal="left" vertical="top" wrapText="1"/>
    </xf>
    <xf numFmtId="0" fontId="16" fillId="2" borderId="0" xfId="1" applyFont="1" applyFill="1" applyAlignment="1">
      <alignment horizontal="left" vertical="top" wrapText="1"/>
    </xf>
    <xf numFmtId="0" fontId="16" fillId="0" borderId="0" xfId="1" applyFont="1" applyAlignment="1">
      <alignment horizontal="left" vertical="top" wrapText="1"/>
    </xf>
    <xf numFmtId="0" fontId="7" fillId="0" borderId="0" xfId="2" applyAlignment="1">
      <alignment vertical="top" wrapText="1"/>
    </xf>
    <xf numFmtId="38" fontId="7" fillId="0" borderId="14" xfId="1" applyNumberFormat="1" applyFill="1" applyBorder="1"/>
    <xf numFmtId="38" fontId="7" fillId="5" borderId="4" xfId="1" applyNumberFormat="1" applyFill="1" applyBorder="1"/>
    <xf numFmtId="38" fontId="7" fillId="5" borderId="9" xfId="1" applyNumberFormat="1" applyFill="1" applyBorder="1" applyAlignment="1">
      <alignment horizontal="center"/>
    </xf>
  </cellXfs>
  <cellStyles count="11">
    <cellStyle name="Comma 2" xfId="5" xr:uid="{73DC6F78-6C80-40C4-B89C-57A0D681B832}"/>
    <cellStyle name="Comma 3" xfId="9" xr:uid="{CC544238-64E7-4FA3-97EB-32D21B53D8CE}"/>
    <cellStyle name="Normal" xfId="0" builtinId="0"/>
    <cellStyle name="Normal 10" xfId="1" xr:uid="{CC716D3D-D6EE-48EC-84A0-F06F7937C869}"/>
    <cellStyle name="Normal 2" xfId="7" xr:uid="{EB4BEA1B-B2EF-478F-AA1A-44DE2452676E}"/>
    <cellStyle name="Normal 2 2" xfId="2" xr:uid="{BB432C2E-0D1F-4A52-8E35-3D122131D0F7}"/>
    <cellStyle name="Normal 3" xfId="8" xr:uid="{4D7332D2-2FF0-4934-AA21-45DC3B0D8DC3}"/>
    <cellStyle name="Normal 3 2" xfId="3" xr:uid="{792C58A4-2A7E-4E59-8C2B-2ED53862B168}"/>
    <cellStyle name="Normal 3 3" xfId="10" xr:uid="{B87C223B-450A-40A0-A808-F3D6851643C0}"/>
    <cellStyle name="Normal 5" xfId="6" xr:uid="{8746C60C-FBE3-43C1-831E-0382DC49EEE5}"/>
    <cellStyle name="Percent 2" xfId="4" xr:uid="{D9F2747B-7A85-49FC-A7D8-31E42EBDC8E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6F9D2-6230-438A-AAF2-925444C1CC49}">
  <sheetPr>
    <pageSetUpPr fitToPage="1"/>
  </sheetPr>
  <dimension ref="A2:T56"/>
  <sheetViews>
    <sheetView zoomScaleNormal="100" workbookViewId="0"/>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20" x14ac:dyDescent="0.2">
      <c r="A2" s="1" t="s">
        <v>12</v>
      </c>
      <c r="B2" s="3" t="s">
        <v>44</v>
      </c>
      <c r="C2" s="3"/>
      <c r="D2" s="3"/>
      <c r="G2" s="4" t="s">
        <v>13</v>
      </c>
      <c r="H2" s="3" t="s">
        <v>457</v>
      </c>
      <c r="I2" s="3"/>
    </row>
    <row r="3" spans="1:20" x14ac:dyDescent="0.2">
      <c r="A3" s="1" t="s">
        <v>21</v>
      </c>
      <c r="B3" s="3" t="s">
        <v>209</v>
      </c>
      <c r="C3" s="3"/>
      <c r="D3" s="3"/>
      <c r="G3" s="4" t="s">
        <v>14</v>
      </c>
      <c r="H3" s="6" t="s">
        <v>458</v>
      </c>
      <c r="I3" s="6"/>
    </row>
    <row r="4" spans="1:20" x14ac:dyDescent="0.2">
      <c r="A4" s="1" t="s">
        <v>15</v>
      </c>
      <c r="B4" s="3" t="s">
        <v>210</v>
      </c>
      <c r="C4" s="3"/>
      <c r="D4" s="3"/>
      <c r="G4" s="4" t="s">
        <v>17</v>
      </c>
      <c r="H4" s="3" t="s">
        <v>49</v>
      </c>
      <c r="I4" s="3"/>
    </row>
    <row r="5" spans="1:20" x14ac:dyDescent="0.2">
      <c r="A5" s="1" t="s">
        <v>16</v>
      </c>
      <c r="B5" s="3" t="s">
        <v>211</v>
      </c>
      <c r="C5" s="6"/>
      <c r="D5" s="6"/>
      <c r="G5" s="4" t="s">
        <v>18</v>
      </c>
      <c r="H5" s="6" t="s">
        <v>212</v>
      </c>
      <c r="I5" s="6"/>
    </row>
    <row r="8" spans="1:20" s="7" customFormat="1" x14ac:dyDescent="0.2">
      <c r="A8" s="7" t="s">
        <v>213</v>
      </c>
      <c r="L8" s="1"/>
      <c r="M8" s="1"/>
      <c r="N8" s="1"/>
      <c r="O8" s="1"/>
      <c r="P8" s="1"/>
      <c r="Q8" s="1"/>
      <c r="R8" s="1"/>
      <c r="S8" s="1"/>
      <c r="T8" s="1"/>
    </row>
    <row r="9" spans="1:20" s="7" customFormat="1" x14ac:dyDescent="0.2">
      <c r="L9" s="1"/>
      <c r="M9" s="1"/>
      <c r="N9" s="1"/>
      <c r="O9" s="1"/>
      <c r="P9" s="1"/>
      <c r="Q9" s="1"/>
      <c r="R9" s="1"/>
      <c r="S9" s="1"/>
      <c r="T9" s="1"/>
    </row>
    <row r="10" spans="1:20" s="7" customFormat="1" x14ac:dyDescent="0.2">
      <c r="A10" s="7" t="s">
        <v>214</v>
      </c>
      <c r="L10" s="1"/>
      <c r="M10" s="1"/>
      <c r="N10" s="1"/>
      <c r="O10" s="1"/>
      <c r="P10" s="1"/>
      <c r="Q10" s="1"/>
      <c r="R10" s="1"/>
      <c r="S10" s="1"/>
      <c r="T10" s="1"/>
    </row>
    <row r="11" spans="1:20" s="7" customFormat="1" x14ac:dyDescent="0.2">
      <c r="L11" s="1"/>
      <c r="M11" s="1"/>
      <c r="N11" s="1"/>
      <c r="O11" s="1"/>
      <c r="P11" s="1"/>
      <c r="Q11" s="1"/>
      <c r="R11" s="1"/>
      <c r="S11" s="1"/>
      <c r="T11" s="1"/>
    </row>
    <row r="12" spans="1:20" s="7" customFormat="1" x14ac:dyDescent="0.2">
      <c r="A12" s="7" t="s">
        <v>215</v>
      </c>
      <c r="L12" s="1"/>
      <c r="M12" s="1"/>
      <c r="N12" s="1"/>
      <c r="O12" s="1"/>
      <c r="P12" s="1"/>
      <c r="Q12" s="1"/>
      <c r="R12" s="1"/>
      <c r="S12" s="1"/>
      <c r="T12" s="1"/>
    </row>
    <row r="13" spans="1:20" s="7" customFormat="1" x14ac:dyDescent="0.2">
      <c r="L13" s="1"/>
      <c r="M13" s="1"/>
      <c r="N13" s="1"/>
      <c r="O13" s="1"/>
      <c r="P13" s="1"/>
      <c r="Q13" s="1"/>
      <c r="R13" s="1"/>
      <c r="S13" s="1"/>
      <c r="T13" s="1"/>
    </row>
    <row r="14" spans="1:20" s="7" customFormat="1" x14ac:dyDescent="0.2">
      <c r="A14" s="7" t="s">
        <v>216</v>
      </c>
      <c r="L14" s="1"/>
      <c r="M14" s="1"/>
      <c r="N14" s="1"/>
      <c r="O14" s="1"/>
      <c r="P14" s="1"/>
      <c r="Q14" s="1"/>
      <c r="R14" s="1"/>
      <c r="S14" s="1"/>
      <c r="T14" s="1"/>
    </row>
    <row r="16" spans="1:20" x14ac:dyDescent="0.2">
      <c r="A16" s="240" t="s">
        <v>11</v>
      </c>
      <c r="B16" s="241"/>
      <c r="C16" s="241"/>
      <c r="D16" s="241"/>
      <c r="E16" s="241"/>
      <c r="F16" s="241"/>
      <c r="G16" s="241"/>
      <c r="H16" s="241"/>
      <c r="I16" s="242"/>
    </row>
    <row r="17" spans="1:9" x14ac:dyDescent="0.2">
      <c r="A17" s="8"/>
      <c r="B17" s="9"/>
      <c r="C17" s="10" t="s">
        <v>29</v>
      </c>
      <c r="D17" s="10" t="s">
        <v>30</v>
      </c>
      <c r="E17" s="10" t="s">
        <v>31</v>
      </c>
      <c r="F17" s="10" t="s">
        <v>32</v>
      </c>
      <c r="G17" s="10" t="s">
        <v>374</v>
      </c>
      <c r="H17" s="10" t="s">
        <v>375</v>
      </c>
      <c r="I17" s="10" t="s">
        <v>376</v>
      </c>
    </row>
    <row r="18" spans="1:9" x14ac:dyDescent="0.2">
      <c r="A18" s="8"/>
      <c r="B18" s="9"/>
      <c r="C18" s="11" t="s">
        <v>10</v>
      </c>
      <c r="D18" s="13" t="s">
        <v>10</v>
      </c>
      <c r="E18" s="13" t="s">
        <v>10</v>
      </c>
      <c r="F18" s="13" t="s">
        <v>10</v>
      </c>
      <c r="G18" s="13" t="s">
        <v>377</v>
      </c>
      <c r="H18" s="13" t="s">
        <v>377</v>
      </c>
      <c r="I18" s="13" t="s">
        <v>377</v>
      </c>
    </row>
    <row r="19" spans="1:9" x14ac:dyDescent="0.2">
      <c r="A19" s="8" t="s">
        <v>0</v>
      </c>
      <c r="B19" s="9"/>
      <c r="C19" s="15">
        <v>14796503</v>
      </c>
      <c r="D19" s="15">
        <f>14796503</f>
        <v>14796503</v>
      </c>
      <c r="E19" s="15">
        <f>14796503</f>
        <v>14796503</v>
      </c>
      <c r="F19" s="15">
        <f>14796503</f>
        <v>14796503</v>
      </c>
      <c r="G19" s="15">
        <f t="shared" ref="G19:I19" si="0">14796503</f>
        <v>14796503</v>
      </c>
      <c r="H19" s="15">
        <f t="shared" si="0"/>
        <v>14796503</v>
      </c>
      <c r="I19" s="15">
        <f t="shared" si="0"/>
        <v>14796503</v>
      </c>
    </row>
    <row r="20" spans="1:9" x14ac:dyDescent="0.2">
      <c r="A20" s="8" t="s">
        <v>1</v>
      </c>
      <c r="B20" s="9"/>
      <c r="C20" s="15">
        <v>26754312.170000002</v>
      </c>
      <c r="D20" s="15">
        <f t="shared" ref="D20" si="1">C31</f>
        <v>30427525.839999996</v>
      </c>
      <c r="E20" s="15">
        <f t="shared" ref="E20" si="2">D31</f>
        <v>22219104.759999998</v>
      </c>
      <c r="F20" s="15">
        <f t="shared" ref="F20" si="3">E31</f>
        <v>22128538.199999999</v>
      </c>
      <c r="G20" s="15">
        <f t="shared" ref="G20" si="4">F31</f>
        <v>19270060.869999997</v>
      </c>
      <c r="H20" s="15">
        <f t="shared" ref="H20" si="5">G31</f>
        <v>19270060.869999997</v>
      </c>
      <c r="I20" s="15">
        <f t="shared" ref="I20" si="6">H31</f>
        <v>19270060.869999997</v>
      </c>
    </row>
    <row r="21" spans="1:9" x14ac:dyDescent="0.2">
      <c r="A21" s="8" t="s">
        <v>2</v>
      </c>
      <c r="B21" s="9"/>
      <c r="C21" s="15">
        <v>14412796.66</v>
      </c>
      <c r="D21" s="15">
        <v>13458827.82</v>
      </c>
      <c r="E21" s="15">
        <v>12588376.6</v>
      </c>
      <c r="F21" s="15">
        <v>12175591.34</v>
      </c>
      <c r="G21" s="15">
        <v>14796497</v>
      </c>
      <c r="H21" s="15">
        <v>14796497</v>
      </c>
      <c r="I21" s="15">
        <v>14796497</v>
      </c>
    </row>
    <row r="22" spans="1:9" x14ac:dyDescent="0.2">
      <c r="A22" s="8" t="s">
        <v>3</v>
      </c>
      <c r="B22" s="9"/>
      <c r="C22" s="14">
        <v>10739582.99</v>
      </c>
      <c r="D22" s="15">
        <v>21667248.899999999</v>
      </c>
      <c r="E22" s="15">
        <v>12678943.16</v>
      </c>
      <c r="F22" s="15">
        <v>15034068.67</v>
      </c>
      <c r="G22" s="15">
        <v>14796497</v>
      </c>
      <c r="H22" s="15">
        <v>14796497</v>
      </c>
      <c r="I22" s="15">
        <v>14796497</v>
      </c>
    </row>
    <row r="23" spans="1:9" x14ac:dyDescent="0.2">
      <c r="A23" s="8"/>
      <c r="B23" s="9"/>
      <c r="C23" s="15"/>
      <c r="D23" s="15"/>
      <c r="E23" s="15"/>
      <c r="F23" s="15"/>
      <c r="G23" s="15"/>
      <c r="H23" s="15"/>
      <c r="I23" s="15"/>
    </row>
    <row r="24" spans="1:9" x14ac:dyDescent="0.2">
      <c r="A24" s="8" t="s">
        <v>4</v>
      </c>
      <c r="B24" s="6"/>
      <c r="C24" s="16"/>
      <c r="D24" s="16"/>
      <c r="E24" s="16"/>
      <c r="F24" s="14"/>
      <c r="G24" s="14"/>
      <c r="H24" s="14"/>
      <c r="I24" s="14"/>
    </row>
    <row r="25" spans="1:9" x14ac:dyDescent="0.2">
      <c r="A25" s="8" t="s">
        <v>28</v>
      </c>
      <c r="B25" s="9"/>
      <c r="C25" s="16"/>
      <c r="D25" s="16"/>
      <c r="E25" s="16"/>
      <c r="F25" s="14"/>
      <c r="G25" s="14"/>
      <c r="H25" s="14"/>
      <c r="I25" s="14"/>
    </row>
    <row r="26" spans="1:9" x14ac:dyDescent="0.2">
      <c r="A26" s="24"/>
      <c r="B26" s="25"/>
      <c r="C26" s="15"/>
      <c r="D26" s="15"/>
      <c r="E26" s="15"/>
      <c r="F26" s="15"/>
      <c r="G26" s="15"/>
      <c r="H26" s="15"/>
      <c r="I26" s="15"/>
    </row>
    <row r="27" spans="1:9" x14ac:dyDescent="0.2">
      <c r="A27" s="24"/>
      <c r="B27" s="25"/>
      <c r="C27" s="15"/>
      <c r="D27" s="15"/>
      <c r="E27" s="15"/>
      <c r="F27" s="15"/>
      <c r="G27" s="15"/>
      <c r="H27" s="15"/>
      <c r="I27" s="15"/>
    </row>
    <row r="28" spans="1:9" x14ac:dyDescent="0.2">
      <c r="A28" s="24"/>
      <c r="B28" s="25"/>
      <c r="C28" s="15"/>
      <c r="D28" s="15"/>
      <c r="E28" s="15"/>
      <c r="F28" s="15"/>
      <c r="G28" s="15"/>
      <c r="H28" s="15"/>
      <c r="I28" s="15"/>
    </row>
    <row r="29" spans="1:9" x14ac:dyDescent="0.2">
      <c r="A29" s="8" t="s">
        <v>5</v>
      </c>
      <c r="B29" s="9"/>
      <c r="C29" s="14">
        <v>0</v>
      </c>
      <c r="D29" s="14">
        <f t="shared" ref="D29:F29" si="7">SUM(D26:D28)</f>
        <v>0</v>
      </c>
      <c r="E29" s="14">
        <f t="shared" si="7"/>
        <v>0</v>
      </c>
      <c r="F29" s="14">
        <f t="shared" si="7"/>
        <v>0</v>
      </c>
      <c r="G29" s="14">
        <f t="shared" ref="G29:I29" si="8">SUM(G26:G28)</f>
        <v>0</v>
      </c>
      <c r="H29" s="14">
        <f t="shared" si="8"/>
        <v>0</v>
      </c>
      <c r="I29" s="14">
        <f t="shared" si="8"/>
        <v>0</v>
      </c>
    </row>
    <row r="30" spans="1:9" x14ac:dyDescent="0.2">
      <c r="A30" s="8"/>
      <c r="B30" s="9"/>
      <c r="C30" s="15"/>
      <c r="D30" s="15"/>
      <c r="E30" s="15"/>
      <c r="F30" s="15"/>
      <c r="G30" s="15"/>
      <c r="H30" s="15"/>
      <c r="I30" s="15"/>
    </row>
    <row r="31" spans="1:9" x14ac:dyDescent="0.2">
      <c r="A31" s="8" t="s">
        <v>7</v>
      </c>
      <c r="B31" s="9"/>
      <c r="C31" s="14">
        <v>30427525.839999996</v>
      </c>
      <c r="D31" s="14">
        <f>+D20+D21-D22+D29</f>
        <v>22219104.759999998</v>
      </c>
      <c r="E31" s="14">
        <f>+E20+E21-E22+E29</f>
        <v>22128538.199999999</v>
      </c>
      <c r="F31" s="14">
        <f t="shared" ref="F31:I31" si="9">+F20+F21-F22+F29</f>
        <v>19270060.869999997</v>
      </c>
      <c r="G31" s="14">
        <f t="shared" si="9"/>
        <v>19270060.869999997</v>
      </c>
      <c r="H31" s="14">
        <f t="shared" si="9"/>
        <v>19270060.869999997</v>
      </c>
      <c r="I31" s="14">
        <f t="shared" si="9"/>
        <v>19270060.869999997</v>
      </c>
    </row>
    <row r="32" spans="1:9" x14ac:dyDescent="0.2">
      <c r="A32" s="24"/>
      <c r="B32" s="25"/>
      <c r="C32" s="15"/>
      <c r="D32" s="15"/>
      <c r="E32" s="15"/>
      <c r="F32" s="15"/>
      <c r="G32" s="15"/>
      <c r="H32" s="15"/>
      <c r="I32" s="15"/>
    </row>
    <row r="33" spans="1:20" x14ac:dyDescent="0.2">
      <c r="A33" s="8" t="s">
        <v>23</v>
      </c>
      <c r="B33" s="9"/>
      <c r="C33" s="15">
        <v>13209161.550000001</v>
      </c>
      <c r="D33" s="15">
        <v>5215289.0199999996</v>
      </c>
      <c r="E33" s="15">
        <v>6706323.1600000001</v>
      </c>
      <c r="F33" s="15">
        <v>6407956.4900000002</v>
      </c>
      <c r="G33" s="15">
        <v>6407956.4900000002</v>
      </c>
      <c r="H33" s="15">
        <v>6407956.4900000002</v>
      </c>
      <c r="I33" s="15">
        <v>6407956.4900000002</v>
      </c>
    </row>
    <row r="34" spans="1:20" x14ac:dyDescent="0.2">
      <c r="A34" s="24"/>
      <c r="B34" s="25"/>
      <c r="C34" s="15"/>
      <c r="D34" s="15"/>
      <c r="E34" s="15"/>
      <c r="F34" s="15"/>
      <c r="G34" s="15"/>
      <c r="H34" s="15"/>
      <c r="I34" s="15"/>
    </row>
    <row r="35" spans="1:20" x14ac:dyDescent="0.2">
      <c r="A35" s="8" t="s">
        <v>24</v>
      </c>
      <c r="B35" s="28"/>
      <c r="C35" s="29">
        <f t="shared" ref="C35:F35" si="10">C31-C33</f>
        <v>17218364.289999995</v>
      </c>
      <c r="D35" s="29">
        <f t="shared" si="10"/>
        <v>17003815.739999998</v>
      </c>
      <c r="E35" s="29">
        <f t="shared" si="10"/>
        <v>15422215.039999999</v>
      </c>
      <c r="F35" s="29">
        <f t="shared" si="10"/>
        <v>12862104.379999997</v>
      </c>
      <c r="G35" s="29"/>
      <c r="H35" s="29"/>
      <c r="I35" s="29"/>
    </row>
    <row r="36" spans="1:20" x14ac:dyDescent="0.2">
      <c r="A36" s="30"/>
      <c r="B36" s="30"/>
      <c r="C36" s="31"/>
      <c r="D36" s="31"/>
      <c r="E36" s="31"/>
      <c r="F36" s="31"/>
      <c r="G36" s="31"/>
      <c r="H36" s="31"/>
      <c r="I36" s="31"/>
    </row>
    <row r="37" spans="1:20" x14ac:dyDescent="0.2">
      <c r="A37" s="32" t="s">
        <v>25</v>
      </c>
      <c r="B37" s="3"/>
      <c r="C37" s="33"/>
      <c r="D37" s="33"/>
      <c r="E37" s="33"/>
      <c r="F37" s="33"/>
      <c r="G37" s="33"/>
      <c r="H37" s="33"/>
      <c r="I37" s="33"/>
    </row>
    <row r="38" spans="1:20" x14ac:dyDescent="0.2">
      <c r="A38" s="34" t="s">
        <v>27</v>
      </c>
      <c r="B38" s="25"/>
      <c r="C38" s="27"/>
      <c r="D38" s="27"/>
      <c r="E38" s="27"/>
      <c r="F38" s="27"/>
      <c r="G38" s="27"/>
      <c r="H38" s="27"/>
      <c r="I38" s="27"/>
    </row>
    <row r="39" spans="1:20" x14ac:dyDescent="0.2">
      <c r="A39" s="8"/>
      <c r="B39" s="9"/>
      <c r="C39" s="15"/>
      <c r="D39" s="15"/>
      <c r="E39" s="15"/>
      <c r="F39" s="15"/>
      <c r="G39" s="15"/>
      <c r="H39" s="15"/>
      <c r="I39" s="15"/>
    </row>
    <row r="40" spans="1:20" x14ac:dyDescent="0.2">
      <c r="A40" s="8" t="s">
        <v>6</v>
      </c>
      <c r="B40" s="9"/>
      <c r="C40" s="15"/>
      <c r="D40" s="15"/>
      <c r="E40" s="15"/>
      <c r="F40" s="15"/>
      <c r="G40" s="15"/>
      <c r="H40" s="15"/>
      <c r="I40" s="15"/>
    </row>
    <row r="41" spans="1:20" x14ac:dyDescent="0.2">
      <c r="A41" s="8"/>
      <c r="B41" s="9"/>
      <c r="C41" s="15"/>
      <c r="D41" s="15"/>
      <c r="E41" s="15"/>
      <c r="F41" s="15"/>
      <c r="G41" s="15"/>
      <c r="H41" s="15"/>
      <c r="I41" s="15"/>
    </row>
    <row r="42" spans="1:20" x14ac:dyDescent="0.2">
      <c r="A42" s="34" t="s">
        <v>8</v>
      </c>
      <c r="B42" s="28"/>
      <c r="C42" s="15"/>
      <c r="D42" s="15"/>
      <c r="E42" s="15"/>
      <c r="F42" s="15"/>
      <c r="G42" s="15"/>
      <c r="H42" s="15"/>
      <c r="I42" s="15"/>
    </row>
    <row r="43" spans="1:20" x14ac:dyDescent="0.2">
      <c r="A43" s="35" t="s">
        <v>9</v>
      </c>
      <c r="B43" s="36"/>
      <c r="C43" s="15"/>
      <c r="D43" s="15"/>
      <c r="E43" s="15"/>
      <c r="F43" s="15"/>
      <c r="G43" s="15"/>
      <c r="H43" s="15"/>
      <c r="I43" s="15"/>
    </row>
    <row r="45" spans="1:20" s="219" customFormat="1" ht="12.75" customHeight="1" x14ac:dyDescent="0.2">
      <c r="A45" s="243" t="s">
        <v>459</v>
      </c>
      <c r="B45" s="243"/>
      <c r="C45" s="243"/>
      <c r="D45" s="243"/>
      <c r="E45" s="243"/>
      <c r="F45" s="243"/>
      <c r="G45" s="243"/>
      <c r="H45" s="243"/>
      <c r="I45" s="243"/>
      <c r="L45" s="220"/>
      <c r="M45" s="220"/>
      <c r="N45" s="220"/>
      <c r="O45" s="220"/>
      <c r="P45" s="220"/>
      <c r="Q45" s="220"/>
      <c r="R45" s="220"/>
      <c r="S45" s="220"/>
      <c r="T45" s="220"/>
    </row>
    <row r="46" spans="1:20" s="219" customFormat="1" ht="16.5" customHeight="1" x14ac:dyDescent="0.2">
      <c r="A46" s="243"/>
      <c r="B46" s="243"/>
      <c r="C46" s="243"/>
      <c r="D46" s="243"/>
      <c r="E46" s="243"/>
      <c r="F46" s="243"/>
      <c r="G46" s="243"/>
      <c r="H46" s="243"/>
      <c r="I46" s="243"/>
      <c r="L46" s="220"/>
      <c r="M46" s="220"/>
      <c r="N46" s="220"/>
      <c r="O46" s="220"/>
      <c r="P46" s="220"/>
      <c r="Q46" s="220"/>
      <c r="R46" s="220"/>
      <c r="S46" s="220"/>
      <c r="T46" s="220"/>
    </row>
    <row r="47" spans="1:20" s="219" customFormat="1" ht="12.75" customHeight="1" x14ac:dyDescent="0.2">
      <c r="A47" s="243" t="s">
        <v>460</v>
      </c>
      <c r="B47" s="243"/>
      <c r="C47" s="243"/>
      <c r="D47" s="243"/>
      <c r="E47" s="243"/>
      <c r="F47" s="243"/>
      <c r="G47" s="243"/>
      <c r="H47" s="243"/>
      <c r="I47" s="243"/>
      <c r="L47" s="220"/>
      <c r="M47" s="220"/>
      <c r="N47" s="220"/>
      <c r="O47" s="220"/>
      <c r="P47" s="220"/>
      <c r="Q47" s="220"/>
      <c r="R47" s="220"/>
      <c r="S47" s="220"/>
      <c r="T47" s="220"/>
    </row>
    <row r="48" spans="1:20" s="219" customFormat="1" ht="16.5" customHeight="1" x14ac:dyDescent="0.2">
      <c r="A48" s="243"/>
      <c r="B48" s="243"/>
      <c r="C48" s="243"/>
      <c r="D48" s="243"/>
      <c r="E48" s="243"/>
      <c r="F48" s="243"/>
      <c r="G48" s="243"/>
      <c r="H48" s="243"/>
      <c r="I48" s="243"/>
      <c r="L48" s="220"/>
      <c r="M48" s="220"/>
      <c r="N48" s="220"/>
      <c r="O48" s="220"/>
      <c r="P48" s="220"/>
      <c r="Q48" s="220"/>
      <c r="R48" s="220"/>
      <c r="S48" s="220"/>
      <c r="T48" s="220"/>
    </row>
    <row r="49" spans="1:20" s="219" customFormat="1" ht="12.75" customHeight="1" x14ac:dyDescent="0.2">
      <c r="A49" s="243" t="s">
        <v>461</v>
      </c>
      <c r="B49" s="243"/>
      <c r="C49" s="243"/>
      <c r="D49" s="243"/>
      <c r="E49" s="243"/>
      <c r="F49" s="243"/>
      <c r="G49" s="243"/>
      <c r="H49" s="243"/>
      <c r="I49" s="243"/>
      <c r="L49" s="220"/>
      <c r="M49" s="220"/>
      <c r="N49" s="220"/>
      <c r="O49" s="220"/>
      <c r="P49" s="220"/>
      <c r="Q49" s="220"/>
      <c r="R49" s="220"/>
      <c r="S49" s="220"/>
      <c r="T49" s="220"/>
    </row>
    <row r="50" spans="1:20" s="219" customFormat="1" ht="12" x14ac:dyDescent="0.2">
      <c r="A50" s="243"/>
      <c r="B50" s="243"/>
      <c r="C50" s="243"/>
      <c r="D50" s="243"/>
      <c r="E50" s="243"/>
      <c r="F50" s="243"/>
      <c r="G50" s="243"/>
      <c r="H50" s="243"/>
      <c r="I50" s="243"/>
      <c r="L50" s="220"/>
      <c r="M50" s="220"/>
      <c r="N50" s="220"/>
      <c r="O50" s="220"/>
      <c r="P50" s="220"/>
      <c r="Q50" s="220"/>
      <c r="R50" s="220"/>
      <c r="S50" s="220"/>
      <c r="T50" s="220"/>
    </row>
    <row r="51" spans="1:20" s="219" customFormat="1" ht="12.75" customHeight="1" x14ac:dyDescent="0.2">
      <c r="A51" s="243"/>
      <c r="B51" s="243"/>
      <c r="C51" s="243"/>
      <c r="D51" s="243"/>
      <c r="E51" s="243"/>
      <c r="F51" s="243"/>
      <c r="G51" s="243"/>
      <c r="H51" s="243"/>
      <c r="I51" s="243"/>
      <c r="L51" s="220"/>
      <c r="M51" s="220"/>
      <c r="N51" s="220"/>
      <c r="O51" s="220"/>
      <c r="P51" s="220"/>
      <c r="Q51" s="220"/>
      <c r="R51" s="220"/>
      <c r="S51" s="220"/>
      <c r="T51" s="220"/>
    </row>
    <row r="52" spans="1:20" s="219" customFormat="1" ht="12" x14ac:dyDescent="0.2">
      <c r="A52" s="243"/>
      <c r="B52" s="243"/>
      <c r="C52" s="243"/>
      <c r="D52" s="243"/>
      <c r="E52" s="243"/>
      <c r="F52" s="243"/>
      <c r="G52" s="243"/>
      <c r="H52" s="243"/>
      <c r="I52" s="243"/>
      <c r="L52" s="220"/>
      <c r="M52" s="220"/>
      <c r="N52" s="220"/>
      <c r="O52" s="220"/>
      <c r="P52" s="220"/>
      <c r="Q52" s="220"/>
      <c r="R52" s="220"/>
      <c r="S52" s="220"/>
      <c r="T52" s="220"/>
    </row>
    <row r="53" spans="1:20" s="219" customFormat="1" ht="15.75" customHeight="1" x14ac:dyDescent="0.2">
      <c r="A53" s="243"/>
      <c r="B53" s="243"/>
      <c r="C53" s="243"/>
      <c r="D53" s="243"/>
      <c r="E53" s="243"/>
      <c r="F53" s="243"/>
      <c r="G53" s="243"/>
      <c r="H53" s="243"/>
      <c r="I53" s="243"/>
      <c r="L53" s="220"/>
      <c r="M53" s="220"/>
      <c r="N53" s="220"/>
      <c r="O53" s="220"/>
      <c r="P53" s="220"/>
      <c r="Q53" s="220"/>
      <c r="R53" s="220"/>
      <c r="S53" s="220"/>
      <c r="T53" s="220"/>
    </row>
    <row r="54" spans="1:20" s="219" customFormat="1" ht="12.75" customHeight="1" x14ac:dyDescent="0.2">
      <c r="A54" s="243" t="s">
        <v>462</v>
      </c>
      <c r="B54" s="243"/>
      <c r="C54" s="243"/>
      <c r="D54" s="243"/>
      <c r="E54" s="243"/>
      <c r="F54" s="243"/>
      <c r="G54" s="243"/>
      <c r="H54" s="243"/>
      <c r="I54" s="243"/>
      <c r="L54" s="220"/>
      <c r="M54" s="220"/>
      <c r="N54" s="220"/>
      <c r="O54" s="220"/>
      <c r="P54" s="220"/>
      <c r="Q54" s="220"/>
      <c r="R54" s="220"/>
      <c r="S54" s="220"/>
      <c r="T54" s="220"/>
    </row>
    <row r="55" spans="1:20" s="219" customFormat="1" ht="12" x14ac:dyDescent="0.2">
      <c r="A55" s="243"/>
      <c r="B55" s="243"/>
      <c r="C55" s="243"/>
      <c r="D55" s="243"/>
      <c r="E55" s="243"/>
      <c r="F55" s="243"/>
      <c r="G55" s="243"/>
      <c r="H55" s="243"/>
      <c r="I55" s="243"/>
      <c r="L55" s="220"/>
      <c r="M55" s="220"/>
      <c r="N55" s="220"/>
      <c r="O55" s="220"/>
      <c r="P55" s="220"/>
      <c r="Q55" s="220"/>
      <c r="R55" s="220"/>
      <c r="S55" s="220"/>
      <c r="T55" s="220"/>
    </row>
    <row r="56" spans="1:20" s="219" customFormat="1" ht="15" customHeight="1" x14ac:dyDescent="0.2">
      <c r="A56" s="243"/>
      <c r="B56" s="243"/>
      <c r="C56" s="243"/>
      <c r="D56" s="243"/>
      <c r="E56" s="243"/>
      <c r="F56" s="243"/>
      <c r="G56" s="243"/>
      <c r="H56" s="243"/>
      <c r="I56" s="243"/>
      <c r="L56" s="220"/>
      <c r="M56" s="220"/>
      <c r="N56" s="220"/>
      <c r="O56" s="220"/>
      <c r="P56" s="220"/>
      <c r="Q56" s="220"/>
      <c r="R56" s="220"/>
      <c r="S56" s="220"/>
      <c r="T56" s="220"/>
    </row>
  </sheetData>
  <sheetProtection selectLockedCells="1"/>
  <mergeCells count="5">
    <mergeCell ref="A16:I16"/>
    <mergeCell ref="A45:I46"/>
    <mergeCell ref="A47:I48"/>
    <mergeCell ref="A49:I53"/>
    <mergeCell ref="A54:I56"/>
  </mergeCells>
  <printOptions horizontalCentered="1"/>
  <pageMargins left="0.75" right="0.75" top="0.6" bottom="0.55000000000000004" header="0.28000000000000003" footer="0.16"/>
  <pageSetup scale="7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5317BD-1D4D-46D5-ADEF-F0FC34489F94}">
  <sheetPr>
    <pageSetUpPr fitToPage="1"/>
  </sheetPr>
  <dimension ref="A2:T44"/>
  <sheetViews>
    <sheetView topLeftCell="A13" zoomScaleNormal="100" workbookViewId="0">
      <selection activeCell="A14" sqref="A14:I14"/>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20" s="80" customFormat="1" x14ac:dyDescent="0.2">
      <c r="A2" s="80" t="s">
        <v>12</v>
      </c>
      <c r="B2" s="81" t="s">
        <v>44</v>
      </c>
      <c r="C2" s="81"/>
      <c r="D2" s="81"/>
      <c r="G2" s="82" t="s">
        <v>13</v>
      </c>
      <c r="H2" s="199" t="s">
        <v>412</v>
      </c>
      <c r="I2" s="81"/>
    </row>
    <row r="3" spans="1:20" s="80" customFormat="1" x14ac:dyDescent="0.2">
      <c r="A3" s="80" t="s">
        <v>21</v>
      </c>
      <c r="B3" s="81" t="s">
        <v>117</v>
      </c>
      <c r="C3" s="81"/>
      <c r="D3" s="81"/>
      <c r="G3" s="82" t="s">
        <v>14</v>
      </c>
      <c r="H3" s="200" t="s">
        <v>413</v>
      </c>
      <c r="I3" s="83"/>
    </row>
    <row r="4" spans="1:20" s="80" customFormat="1" x14ac:dyDescent="0.2">
      <c r="A4" s="80" t="s">
        <v>15</v>
      </c>
      <c r="B4" s="81" t="s">
        <v>119</v>
      </c>
      <c r="C4" s="81"/>
      <c r="D4" s="81"/>
      <c r="G4" s="82" t="s">
        <v>17</v>
      </c>
      <c r="H4" s="81" t="s">
        <v>49</v>
      </c>
      <c r="I4" s="81"/>
    </row>
    <row r="5" spans="1:20" s="80" customFormat="1" x14ac:dyDescent="0.2">
      <c r="A5" s="80" t="s">
        <v>16</v>
      </c>
      <c r="B5" s="81" t="s">
        <v>120</v>
      </c>
      <c r="C5" s="83"/>
      <c r="D5" s="83"/>
      <c r="G5" s="82" t="s">
        <v>18</v>
      </c>
      <c r="H5" s="83" t="s">
        <v>121</v>
      </c>
      <c r="I5" s="83"/>
    </row>
    <row r="8" spans="1:20" s="7" customFormat="1" ht="28.5" customHeight="1" x14ac:dyDescent="0.2">
      <c r="A8" s="244" t="s">
        <v>122</v>
      </c>
      <c r="B8" s="244"/>
      <c r="C8" s="244"/>
      <c r="D8" s="244"/>
      <c r="E8" s="244"/>
      <c r="F8" s="244"/>
      <c r="G8" s="244"/>
      <c r="H8" s="244"/>
      <c r="I8" s="244"/>
      <c r="L8" s="1"/>
      <c r="M8" s="1"/>
      <c r="N8" s="1"/>
      <c r="O8" s="1"/>
      <c r="P8" s="1"/>
      <c r="Q8" s="1"/>
      <c r="R8" s="1"/>
      <c r="S8" s="1"/>
      <c r="T8" s="1"/>
    </row>
    <row r="9" spans="1:20" s="7" customFormat="1" x14ac:dyDescent="0.2">
      <c r="L9" s="1"/>
      <c r="M9" s="1"/>
      <c r="N9" s="1"/>
      <c r="O9" s="1"/>
      <c r="P9" s="1"/>
      <c r="Q9" s="1"/>
      <c r="R9" s="1"/>
      <c r="S9" s="1"/>
      <c r="T9" s="1"/>
    </row>
    <row r="10" spans="1:20" s="7" customFormat="1" ht="27.75" customHeight="1" x14ac:dyDescent="0.2">
      <c r="A10" s="244" t="s">
        <v>123</v>
      </c>
      <c r="B10" s="244"/>
      <c r="C10" s="244"/>
      <c r="D10" s="244"/>
      <c r="E10" s="244"/>
      <c r="F10" s="244"/>
      <c r="G10" s="244"/>
      <c r="H10" s="244"/>
      <c r="I10" s="244"/>
      <c r="L10" s="1"/>
      <c r="M10" s="1"/>
      <c r="N10" s="1"/>
      <c r="O10" s="1"/>
      <c r="P10" s="1"/>
      <c r="Q10" s="1"/>
      <c r="R10" s="1"/>
      <c r="S10" s="1"/>
      <c r="T10" s="1"/>
    </row>
    <row r="11" spans="1:20" s="7" customFormat="1" x14ac:dyDescent="0.2">
      <c r="L11" s="1"/>
      <c r="M11" s="1"/>
      <c r="N11" s="1"/>
      <c r="O11" s="1"/>
      <c r="P11" s="1"/>
      <c r="Q11" s="1"/>
      <c r="R11" s="1"/>
      <c r="S11" s="1"/>
      <c r="T11" s="1"/>
    </row>
    <row r="12" spans="1:20" s="7" customFormat="1" ht="54" customHeight="1" x14ac:dyDescent="0.2">
      <c r="A12" s="244" t="s">
        <v>124</v>
      </c>
      <c r="B12" s="244"/>
      <c r="C12" s="244"/>
      <c r="D12" s="244"/>
      <c r="E12" s="244"/>
      <c r="F12" s="244"/>
      <c r="G12" s="244"/>
      <c r="H12" s="244"/>
      <c r="I12" s="244"/>
      <c r="L12" s="1"/>
      <c r="M12" s="1"/>
      <c r="N12" s="1"/>
      <c r="O12" s="1"/>
      <c r="P12" s="1"/>
      <c r="Q12" s="1"/>
      <c r="R12" s="1"/>
      <c r="S12" s="1"/>
      <c r="T12" s="1"/>
    </row>
    <row r="13" spans="1:20" s="7" customFormat="1" x14ac:dyDescent="0.2">
      <c r="L13" s="1"/>
      <c r="M13" s="1"/>
      <c r="N13" s="1"/>
      <c r="O13" s="1"/>
      <c r="P13" s="1"/>
      <c r="Q13" s="1"/>
      <c r="R13" s="1"/>
      <c r="S13" s="1"/>
      <c r="T13" s="1"/>
    </row>
    <row r="14" spans="1:20" s="7" customFormat="1" ht="115.5" customHeight="1" x14ac:dyDescent="0.2">
      <c r="A14" s="244" t="s">
        <v>414</v>
      </c>
      <c r="B14" s="244"/>
      <c r="C14" s="244"/>
      <c r="D14" s="244"/>
      <c r="E14" s="244"/>
      <c r="F14" s="244"/>
      <c r="G14" s="244"/>
      <c r="H14" s="244"/>
      <c r="I14" s="244"/>
      <c r="L14" s="1"/>
      <c r="M14" s="1"/>
      <c r="N14" s="1"/>
      <c r="O14" s="1"/>
      <c r="P14" s="1"/>
      <c r="Q14" s="1"/>
      <c r="R14" s="1"/>
      <c r="S14" s="1"/>
      <c r="T14" s="1"/>
    </row>
    <row r="15" spans="1:20" s="7" customFormat="1" x14ac:dyDescent="0.2">
      <c r="A15" s="201" t="s">
        <v>415</v>
      </c>
      <c r="B15" s="193"/>
      <c r="C15" s="193"/>
      <c r="D15" s="193"/>
      <c r="E15" s="193"/>
      <c r="F15" s="193"/>
      <c r="G15" s="193"/>
      <c r="H15" s="193"/>
      <c r="I15" s="193"/>
      <c r="L15" s="195"/>
      <c r="M15" s="195"/>
      <c r="N15" s="195"/>
      <c r="O15" s="195"/>
      <c r="P15" s="195"/>
      <c r="Q15" s="195"/>
      <c r="R15" s="195"/>
      <c r="S15" s="195"/>
      <c r="T15" s="195"/>
    </row>
    <row r="17" spans="1:9" x14ac:dyDescent="0.2">
      <c r="A17" s="240" t="s">
        <v>11</v>
      </c>
      <c r="B17" s="241"/>
      <c r="C17" s="241"/>
      <c r="D17" s="241"/>
      <c r="E17" s="241"/>
      <c r="F17" s="241"/>
      <c r="G17" s="241"/>
      <c r="H17" s="241"/>
      <c r="I17" s="242"/>
    </row>
    <row r="18" spans="1:9" x14ac:dyDescent="0.2">
      <c r="A18" s="8"/>
      <c r="B18" s="9"/>
      <c r="C18" s="10" t="s">
        <v>29</v>
      </c>
      <c r="D18" s="10" t="s">
        <v>30</v>
      </c>
      <c r="E18" s="10" t="s">
        <v>31</v>
      </c>
      <c r="F18" s="10" t="s">
        <v>32</v>
      </c>
      <c r="G18" s="10" t="s">
        <v>374</v>
      </c>
      <c r="H18" s="10" t="s">
        <v>375</v>
      </c>
      <c r="I18" s="10" t="s">
        <v>376</v>
      </c>
    </row>
    <row r="19" spans="1:9" x14ac:dyDescent="0.2">
      <c r="A19" s="8"/>
      <c r="B19" s="9"/>
      <c r="C19" s="11" t="s">
        <v>10</v>
      </c>
      <c r="D19" s="13" t="s">
        <v>10</v>
      </c>
      <c r="E19" s="13" t="s">
        <v>10</v>
      </c>
      <c r="F19" s="13" t="s">
        <v>10</v>
      </c>
      <c r="G19" s="13" t="s">
        <v>377</v>
      </c>
      <c r="H19" s="13" t="s">
        <v>377</v>
      </c>
      <c r="I19" s="13" t="s">
        <v>377</v>
      </c>
    </row>
    <row r="20" spans="1:9" x14ac:dyDescent="0.2">
      <c r="A20" s="8" t="s">
        <v>0</v>
      </c>
      <c r="B20" s="9"/>
      <c r="C20" s="15">
        <v>1484569</v>
      </c>
      <c r="D20" s="15">
        <v>1484569</v>
      </c>
      <c r="E20" s="15">
        <v>1484569</v>
      </c>
      <c r="F20" s="15">
        <v>1484569</v>
      </c>
      <c r="G20" s="15">
        <v>1484569</v>
      </c>
      <c r="H20" s="15">
        <v>1484569</v>
      </c>
      <c r="I20" s="15">
        <v>1484569</v>
      </c>
    </row>
    <row r="21" spans="1:9" x14ac:dyDescent="0.2">
      <c r="A21" s="8" t="s">
        <v>1</v>
      </c>
      <c r="B21" s="9"/>
      <c r="C21" s="15">
        <v>2115924.09</v>
      </c>
      <c r="D21" s="15">
        <f t="shared" ref="D21" si="0">C32</f>
        <v>1647841.7799999998</v>
      </c>
      <c r="E21" s="15">
        <f t="shared" ref="E21" si="1">D32</f>
        <v>1884103.4099999997</v>
      </c>
      <c r="F21" s="15">
        <f t="shared" ref="F21" si="2">E32</f>
        <v>2777033.5799999996</v>
      </c>
      <c r="G21" s="15">
        <f t="shared" ref="G21" si="3">F32</f>
        <v>2138483.4399999995</v>
      </c>
      <c r="H21" s="15">
        <f t="shared" ref="H21" si="4">G32</f>
        <v>2078483.4399999995</v>
      </c>
      <c r="I21" s="15">
        <f t="shared" ref="I21" si="5">H32</f>
        <v>2118483.4399999995</v>
      </c>
    </row>
    <row r="22" spans="1:9" x14ac:dyDescent="0.2">
      <c r="A22" s="8" t="s">
        <v>2</v>
      </c>
      <c r="B22" s="9"/>
      <c r="C22" s="15">
        <v>1567105.46</v>
      </c>
      <c r="D22" s="15">
        <v>1671456.42</v>
      </c>
      <c r="E22" s="15">
        <v>1811075.02</v>
      </c>
      <c r="F22" s="15">
        <v>1347386.07</v>
      </c>
      <c r="G22" s="15">
        <v>1850000</v>
      </c>
      <c r="H22" s="15">
        <v>1950000</v>
      </c>
      <c r="I22" s="15">
        <v>1850000</v>
      </c>
    </row>
    <row r="23" spans="1:9" x14ac:dyDescent="0.2">
      <c r="A23" s="8" t="s">
        <v>3</v>
      </c>
      <c r="B23" s="9"/>
      <c r="C23" s="14">
        <v>2035187.77</v>
      </c>
      <c r="D23" s="15">
        <v>1435194.79</v>
      </c>
      <c r="E23" s="15">
        <v>918144.85</v>
      </c>
      <c r="F23" s="15">
        <v>1985936.21</v>
      </c>
      <c r="G23" s="15">
        <v>1910000</v>
      </c>
      <c r="H23" s="15">
        <v>1910000</v>
      </c>
      <c r="I23" s="15">
        <v>1910000</v>
      </c>
    </row>
    <row r="24" spans="1:9" x14ac:dyDescent="0.2">
      <c r="A24" s="8"/>
      <c r="B24" s="9"/>
      <c r="C24" s="15"/>
      <c r="D24" s="15"/>
      <c r="E24" s="15"/>
      <c r="F24" s="15"/>
      <c r="G24" s="15"/>
      <c r="H24" s="15"/>
      <c r="I24" s="15"/>
    </row>
    <row r="25" spans="1:9" x14ac:dyDescent="0.2">
      <c r="A25" s="8" t="s">
        <v>4</v>
      </c>
      <c r="B25" s="6"/>
      <c r="C25" s="16"/>
      <c r="D25" s="16"/>
      <c r="E25" s="16"/>
      <c r="F25" s="14"/>
      <c r="G25" s="14"/>
      <c r="H25" s="14"/>
      <c r="I25" s="14"/>
    </row>
    <row r="26" spans="1:9" x14ac:dyDescent="0.2">
      <c r="A26" s="8" t="s">
        <v>28</v>
      </c>
      <c r="B26" s="9"/>
      <c r="C26" s="16"/>
      <c r="D26" s="16"/>
      <c r="E26" s="16"/>
      <c r="F26" s="14"/>
      <c r="G26" s="14"/>
      <c r="H26" s="14"/>
      <c r="I26" s="14"/>
    </row>
    <row r="27" spans="1:9" x14ac:dyDescent="0.2">
      <c r="A27" s="24"/>
      <c r="B27" s="25"/>
      <c r="C27" s="15"/>
      <c r="D27" s="15"/>
      <c r="E27" s="15"/>
      <c r="F27" s="15"/>
      <c r="G27" s="15"/>
      <c r="H27" s="15"/>
      <c r="I27" s="15"/>
    </row>
    <row r="28" spans="1:9" x14ac:dyDescent="0.2">
      <c r="A28" s="24"/>
      <c r="B28" s="25"/>
      <c r="C28" s="15"/>
      <c r="D28" s="15"/>
      <c r="E28" s="15"/>
      <c r="F28" s="15"/>
      <c r="G28" s="15"/>
      <c r="H28" s="15"/>
      <c r="I28" s="15"/>
    </row>
    <row r="29" spans="1:9" x14ac:dyDescent="0.2">
      <c r="A29" s="24"/>
      <c r="B29" s="25"/>
      <c r="C29" s="15"/>
      <c r="D29" s="15"/>
      <c r="E29" s="15"/>
      <c r="F29" s="15"/>
      <c r="G29" s="15"/>
      <c r="H29" s="15"/>
      <c r="I29" s="15"/>
    </row>
    <row r="30" spans="1:9" x14ac:dyDescent="0.2">
      <c r="A30" s="8" t="s">
        <v>5</v>
      </c>
      <c r="B30" s="9"/>
      <c r="C30" s="14">
        <v>0</v>
      </c>
      <c r="D30" s="14">
        <f t="shared" ref="D30:F30" si="6">SUM(D27:D29)</f>
        <v>0</v>
      </c>
      <c r="E30" s="14">
        <f t="shared" si="6"/>
        <v>0</v>
      </c>
      <c r="F30" s="14">
        <f t="shared" si="6"/>
        <v>0</v>
      </c>
      <c r="G30" s="14">
        <f t="shared" ref="G30:I30" si="7">SUM(G27:G29)</f>
        <v>0</v>
      </c>
      <c r="H30" s="14">
        <f t="shared" si="7"/>
        <v>0</v>
      </c>
      <c r="I30" s="14">
        <f t="shared" si="7"/>
        <v>0</v>
      </c>
    </row>
    <row r="31" spans="1:9" x14ac:dyDescent="0.2">
      <c r="A31" s="8"/>
      <c r="B31" s="9"/>
      <c r="C31" s="15"/>
      <c r="D31" s="15"/>
      <c r="E31" s="15"/>
      <c r="F31" s="15"/>
      <c r="G31" s="15"/>
      <c r="H31" s="15"/>
      <c r="I31" s="15"/>
    </row>
    <row r="32" spans="1:9" x14ac:dyDescent="0.2">
      <c r="A32" s="8" t="s">
        <v>7</v>
      </c>
      <c r="B32" s="9"/>
      <c r="C32" s="14">
        <v>1647841.7799999998</v>
      </c>
      <c r="D32" s="14">
        <f>+D21+D22-D23+D30</f>
        <v>1884103.4099999997</v>
      </c>
      <c r="E32" s="14">
        <f>+E21+E22-E23+E30</f>
        <v>2777033.5799999996</v>
      </c>
      <c r="F32" s="14">
        <f t="shared" ref="F32:I32" si="8">+F21+F22-F23+F30</f>
        <v>2138483.4399999995</v>
      </c>
      <c r="G32" s="14">
        <f t="shared" si="8"/>
        <v>2078483.4399999995</v>
      </c>
      <c r="H32" s="14">
        <f t="shared" si="8"/>
        <v>2118483.4399999995</v>
      </c>
      <c r="I32" s="14">
        <f t="shared" si="8"/>
        <v>2058483.4399999995</v>
      </c>
    </row>
    <row r="33" spans="1:9" x14ac:dyDescent="0.2">
      <c r="A33" s="24"/>
      <c r="B33" s="25"/>
      <c r="C33" s="15"/>
      <c r="D33" s="15"/>
      <c r="E33" s="15"/>
      <c r="F33" s="15"/>
      <c r="G33" s="15"/>
      <c r="H33" s="15"/>
      <c r="I33" s="15"/>
    </row>
    <row r="34" spans="1:9" x14ac:dyDescent="0.2">
      <c r="A34" s="8" t="s">
        <v>23</v>
      </c>
      <c r="B34" s="9"/>
      <c r="C34" s="15">
        <v>98118.44</v>
      </c>
      <c r="D34" s="15">
        <v>84166.11</v>
      </c>
      <c r="E34" s="15">
        <v>545775.23</v>
      </c>
      <c r="F34" s="15">
        <v>199336.6</v>
      </c>
      <c r="G34" s="15"/>
      <c r="H34" s="15"/>
      <c r="I34" s="15"/>
    </row>
    <row r="35" spans="1:9" x14ac:dyDescent="0.2">
      <c r="A35" s="24"/>
      <c r="B35" s="25"/>
      <c r="C35" s="15"/>
      <c r="D35" s="15"/>
      <c r="E35" s="15"/>
      <c r="F35" s="15"/>
      <c r="G35" s="15"/>
      <c r="H35" s="15"/>
      <c r="I35" s="15"/>
    </row>
    <row r="36" spans="1:9" x14ac:dyDescent="0.2">
      <c r="A36" s="8" t="s">
        <v>24</v>
      </c>
      <c r="B36" s="28"/>
      <c r="C36" s="29">
        <f t="shared" ref="C36:F36" si="9">C32-C34</f>
        <v>1549723.3399999999</v>
      </c>
      <c r="D36" s="29">
        <f t="shared" si="9"/>
        <v>1799937.2999999996</v>
      </c>
      <c r="E36" s="29">
        <f t="shared" si="9"/>
        <v>2231258.3499999996</v>
      </c>
      <c r="F36" s="29">
        <f t="shared" si="9"/>
        <v>1939146.8399999994</v>
      </c>
      <c r="G36" s="29">
        <f t="shared" ref="G36:I36" si="10">G32-G34</f>
        <v>2078483.4399999995</v>
      </c>
      <c r="H36" s="29">
        <f t="shared" si="10"/>
        <v>2118483.4399999995</v>
      </c>
      <c r="I36" s="29">
        <f t="shared" si="10"/>
        <v>2058483.4399999995</v>
      </c>
    </row>
    <row r="37" spans="1:9" x14ac:dyDescent="0.2">
      <c r="A37" s="30"/>
      <c r="B37" s="30"/>
      <c r="C37" s="31"/>
      <c r="D37" s="31"/>
      <c r="E37" s="31"/>
      <c r="F37" s="31"/>
      <c r="G37" s="31"/>
      <c r="H37" s="31"/>
      <c r="I37" s="31"/>
    </row>
    <row r="38" spans="1:9" x14ac:dyDescent="0.2">
      <c r="A38" s="32" t="s">
        <v>25</v>
      </c>
      <c r="B38" s="3"/>
      <c r="C38" s="33"/>
      <c r="D38" s="33"/>
      <c r="E38" s="33"/>
      <c r="F38" s="33"/>
      <c r="G38" s="33"/>
      <c r="H38" s="33"/>
      <c r="I38" s="33"/>
    </row>
    <row r="39" spans="1:9" x14ac:dyDescent="0.2">
      <c r="A39" s="34" t="s">
        <v>27</v>
      </c>
      <c r="B39" s="25"/>
      <c r="C39" s="27"/>
      <c r="D39" s="27"/>
      <c r="E39" s="27"/>
      <c r="F39" s="27"/>
      <c r="G39" s="27"/>
      <c r="H39" s="27"/>
      <c r="I39" s="27"/>
    </row>
    <row r="40" spans="1:9" x14ac:dyDescent="0.2">
      <c r="A40" s="8"/>
      <c r="B40" s="9"/>
      <c r="C40" s="15"/>
      <c r="D40" s="15"/>
      <c r="E40" s="15"/>
      <c r="F40" s="15"/>
      <c r="G40" s="15"/>
      <c r="H40" s="15"/>
      <c r="I40" s="15"/>
    </row>
    <row r="41" spans="1:9" x14ac:dyDescent="0.2">
      <c r="A41" s="8" t="s">
        <v>6</v>
      </c>
      <c r="B41" s="9"/>
      <c r="C41" s="15"/>
      <c r="D41" s="15"/>
      <c r="E41" s="15"/>
      <c r="F41" s="15"/>
      <c r="G41" s="15"/>
      <c r="H41" s="15"/>
      <c r="I41" s="15"/>
    </row>
    <row r="42" spans="1:9" x14ac:dyDescent="0.2">
      <c r="A42" s="8"/>
      <c r="B42" s="9"/>
      <c r="C42" s="15"/>
      <c r="D42" s="15"/>
      <c r="E42" s="15"/>
      <c r="F42" s="15"/>
      <c r="G42" s="15"/>
      <c r="H42" s="15"/>
      <c r="I42" s="15"/>
    </row>
    <row r="43" spans="1:9" x14ac:dyDescent="0.2">
      <c r="A43" s="34" t="s">
        <v>8</v>
      </c>
      <c r="B43" s="28"/>
      <c r="C43" s="15"/>
      <c r="D43" s="15"/>
      <c r="E43" s="15"/>
      <c r="F43" s="15"/>
      <c r="G43" s="15"/>
      <c r="H43" s="15"/>
      <c r="I43" s="15"/>
    </row>
    <row r="44" spans="1:9" x14ac:dyDescent="0.2">
      <c r="A44" s="35" t="s">
        <v>9</v>
      </c>
      <c r="B44" s="36"/>
      <c r="C44" s="15"/>
      <c r="D44" s="15"/>
      <c r="E44" s="15"/>
      <c r="F44" s="15"/>
      <c r="G44" s="15"/>
      <c r="H44" s="15"/>
      <c r="I44" s="15"/>
    </row>
  </sheetData>
  <sheetProtection selectLockedCells="1"/>
  <mergeCells count="5">
    <mergeCell ref="A8:I8"/>
    <mergeCell ref="A10:I10"/>
    <mergeCell ref="A12:I12"/>
    <mergeCell ref="A14:I14"/>
    <mergeCell ref="A17:I17"/>
  </mergeCells>
  <printOptions horizontalCentered="1"/>
  <pageMargins left="0.75" right="0.75" top="0.6" bottom="0.55000000000000004" header="0.28000000000000003" footer="0.16"/>
  <pageSetup scale="7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7BB2C4-87F5-4CD2-BFE0-8609CBD85E44}">
  <sheetPr>
    <pageSetUpPr fitToPage="1"/>
  </sheetPr>
  <dimension ref="A2:T44"/>
  <sheetViews>
    <sheetView zoomScaleNormal="100" workbookViewId="0">
      <selection activeCell="J26" sqref="J26"/>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20" s="80" customFormat="1" x14ac:dyDescent="0.2">
      <c r="A2" s="80" t="s">
        <v>12</v>
      </c>
      <c r="B2" s="81" t="s">
        <v>44</v>
      </c>
      <c r="C2" s="81"/>
      <c r="D2" s="81"/>
      <c r="G2" s="82" t="s">
        <v>13</v>
      </c>
      <c r="H2" s="81" t="s">
        <v>116</v>
      </c>
      <c r="I2" s="81"/>
    </row>
    <row r="3" spans="1:20" s="80" customFormat="1" x14ac:dyDescent="0.2">
      <c r="A3" s="80" t="s">
        <v>21</v>
      </c>
      <c r="B3" s="81" t="s">
        <v>117</v>
      </c>
      <c r="C3" s="81"/>
      <c r="D3" s="81"/>
      <c r="G3" s="82" t="s">
        <v>14</v>
      </c>
      <c r="H3" s="83" t="s">
        <v>118</v>
      </c>
      <c r="I3" s="83"/>
    </row>
    <row r="4" spans="1:20" s="80" customFormat="1" x14ac:dyDescent="0.2">
      <c r="A4" s="80" t="s">
        <v>15</v>
      </c>
      <c r="B4" s="81" t="s">
        <v>125</v>
      </c>
      <c r="C4" s="81"/>
      <c r="D4" s="81"/>
      <c r="G4" s="82" t="s">
        <v>17</v>
      </c>
      <c r="H4" s="81" t="s">
        <v>49</v>
      </c>
      <c r="I4" s="81"/>
    </row>
    <row r="5" spans="1:20" s="80" customFormat="1" x14ac:dyDescent="0.2">
      <c r="A5" s="80" t="s">
        <v>16</v>
      </c>
      <c r="B5" s="81" t="s">
        <v>126</v>
      </c>
      <c r="C5" s="83"/>
      <c r="D5" s="83"/>
      <c r="G5" s="82" t="s">
        <v>18</v>
      </c>
      <c r="H5" s="83" t="s">
        <v>127</v>
      </c>
      <c r="I5" s="83"/>
    </row>
    <row r="8" spans="1:20" s="7" customFormat="1" ht="28.5" customHeight="1" x14ac:dyDescent="0.2">
      <c r="A8" s="244" t="s">
        <v>128</v>
      </c>
      <c r="B8" s="244"/>
      <c r="C8" s="244"/>
      <c r="D8" s="244"/>
      <c r="E8" s="244"/>
      <c r="F8" s="244"/>
      <c r="G8" s="244"/>
      <c r="H8" s="244"/>
      <c r="I8" s="244"/>
      <c r="L8" s="1"/>
      <c r="M8" s="1"/>
      <c r="N8" s="1"/>
      <c r="O8" s="1"/>
      <c r="P8" s="1"/>
      <c r="Q8" s="1"/>
      <c r="R8" s="1"/>
      <c r="S8" s="1"/>
      <c r="T8" s="1"/>
    </row>
    <row r="9" spans="1:20" s="7" customFormat="1" x14ac:dyDescent="0.2">
      <c r="L9" s="1"/>
      <c r="M9" s="1"/>
      <c r="N9" s="1"/>
      <c r="O9" s="1"/>
      <c r="P9" s="1"/>
      <c r="Q9" s="1"/>
      <c r="R9" s="1"/>
      <c r="S9" s="1"/>
      <c r="T9" s="1"/>
    </row>
    <row r="10" spans="1:20" s="7" customFormat="1" x14ac:dyDescent="0.2">
      <c r="A10" s="244" t="s">
        <v>129</v>
      </c>
      <c r="B10" s="244"/>
      <c r="C10" s="244"/>
      <c r="D10" s="244"/>
      <c r="E10" s="244"/>
      <c r="F10" s="244"/>
      <c r="G10" s="244"/>
      <c r="H10" s="244"/>
      <c r="I10" s="244"/>
      <c r="L10" s="1"/>
      <c r="M10" s="1"/>
      <c r="N10" s="1"/>
      <c r="O10" s="1"/>
      <c r="P10" s="1"/>
      <c r="Q10" s="1"/>
      <c r="R10" s="1"/>
      <c r="S10" s="1"/>
      <c r="T10" s="1"/>
    </row>
    <row r="11" spans="1:20" s="7" customFormat="1" x14ac:dyDescent="0.2">
      <c r="L11" s="1"/>
      <c r="M11" s="1"/>
      <c r="N11" s="1"/>
      <c r="O11" s="1"/>
      <c r="P11" s="1"/>
      <c r="Q11" s="1"/>
      <c r="R11" s="1"/>
      <c r="S11" s="1"/>
      <c r="T11" s="1"/>
    </row>
    <row r="12" spans="1:20" s="7" customFormat="1" ht="43.5" customHeight="1" x14ac:dyDescent="0.2">
      <c r="A12" s="244" t="s">
        <v>130</v>
      </c>
      <c r="B12" s="244"/>
      <c r="C12" s="244"/>
      <c r="D12" s="244"/>
      <c r="E12" s="244"/>
      <c r="F12" s="244"/>
      <c r="G12" s="244"/>
      <c r="H12" s="244"/>
      <c r="I12" s="244"/>
      <c r="L12" s="1"/>
      <c r="M12" s="1"/>
      <c r="N12" s="1"/>
      <c r="O12" s="1"/>
      <c r="P12" s="1"/>
      <c r="Q12" s="1"/>
      <c r="R12" s="1"/>
      <c r="S12" s="1"/>
      <c r="T12" s="1"/>
    </row>
    <row r="13" spans="1:20" s="7" customFormat="1" x14ac:dyDescent="0.2">
      <c r="L13" s="1"/>
      <c r="M13" s="1"/>
      <c r="N13" s="1"/>
      <c r="O13" s="1"/>
      <c r="P13" s="1"/>
      <c r="Q13" s="1"/>
      <c r="R13" s="1"/>
      <c r="S13" s="1"/>
      <c r="T13" s="1"/>
    </row>
    <row r="14" spans="1:20" s="7" customFormat="1" ht="35.25" customHeight="1" x14ac:dyDescent="0.2">
      <c r="A14" s="245" t="s">
        <v>416</v>
      </c>
      <c r="B14" s="245"/>
      <c r="C14" s="245"/>
      <c r="D14" s="245"/>
      <c r="E14" s="245"/>
      <c r="F14" s="245"/>
      <c r="G14" s="245"/>
      <c r="H14" s="245"/>
      <c r="I14" s="245"/>
      <c r="L14" s="1"/>
      <c r="M14" s="1"/>
      <c r="N14" s="1"/>
      <c r="O14" s="1"/>
      <c r="P14" s="1"/>
      <c r="Q14" s="1"/>
      <c r="R14" s="1"/>
      <c r="S14" s="1"/>
      <c r="T14" s="1"/>
    </row>
    <row r="15" spans="1:20" s="7" customFormat="1" x14ac:dyDescent="0.2">
      <c r="A15" s="201" t="s">
        <v>415</v>
      </c>
      <c r="B15" s="194"/>
      <c r="C15" s="194"/>
      <c r="D15" s="194"/>
      <c r="E15" s="194"/>
      <c r="F15" s="194"/>
      <c r="G15" s="194"/>
      <c r="H15" s="194"/>
      <c r="I15" s="194"/>
      <c r="L15" s="195"/>
      <c r="M15" s="195"/>
      <c r="N15" s="195"/>
      <c r="O15" s="195"/>
      <c r="P15" s="195"/>
      <c r="Q15" s="195"/>
      <c r="R15" s="195"/>
      <c r="S15" s="195"/>
      <c r="T15" s="195"/>
    </row>
    <row r="17" spans="1:9" x14ac:dyDescent="0.2">
      <c r="A17" s="240" t="s">
        <v>11</v>
      </c>
      <c r="B17" s="241"/>
      <c r="C17" s="241"/>
      <c r="D17" s="241"/>
      <c r="E17" s="241"/>
      <c r="F17" s="241"/>
      <c r="G17" s="241"/>
      <c r="H17" s="241"/>
      <c r="I17" s="242"/>
    </row>
    <row r="18" spans="1:9" x14ac:dyDescent="0.2">
      <c r="A18" s="8"/>
      <c r="B18" s="9"/>
      <c r="C18" s="10" t="s">
        <v>29</v>
      </c>
      <c r="D18" s="10" t="s">
        <v>30</v>
      </c>
      <c r="E18" s="10" t="s">
        <v>31</v>
      </c>
      <c r="F18" s="10" t="s">
        <v>32</v>
      </c>
      <c r="G18" s="10" t="s">
        <v>374</v>
      </c>
      <c r="H18" s="10" t="s">
        <v>375</v>
      </c>
      <c r="I18" s="10" t="s">
        <v>376</v>
      </c>
    </row>
    <row r="19" spans="1:9" x14ac:dyDescent="0.2">
      <c r="A19" s="8"/>
      <c r="B19" s="9"/>
      <c r="C19" s="11" t="s">
        <v>10</v>
      </c>
      <c r="D19" s="13" t="s">
        <v>10</v>
      </c>
      <c r="E19" s="13" t="s">
        <v>10</v>
      </c>
      <c r="F19" s="13" t="s">
        <v>10</v>
      </c>
      <c r="G19" s="13" t="s">
        <v>377</v>
      </c>
      <c r="H19" s="13" t="s">
        <v>377</v>
      </c>
      <c r="I19" s="13" t="s">
        <v>377</v>
      </c>
    </row>
    <row r="20" spans="1:9" x14ac:dyDescent="0.2">
      <c r="A20" s="8" t="s">
        <v>0</v>
      </c>
      <c r="B20" s="9"/>
      <c r="C20" s="15">
        <v>413853</v>
      </c>
      <c r="D20" s="15">
        <v>413853</v>
      </c>
      <c r="E20" s="15">
        <v>413853</v>
      </c>
      <c r="F20" s="15">
        <v>413853</v>
      </c>
      <c r="G20" s="15">
        <v>413853</v>
      </c>
      <c r="H20" s="15">
        <v>413853</v>
      </c>
      <c r="I20" s="15">
        <v>413853</v>
      </c>
    </row>
    <row r="21" spans="1:9" x14ac:dyDescent="0.2">
      <c r="A21" s="8" t="s">
        <v>1</v>
      </c>
      <c r="B21" s="9"/>
      <c r="C21" s="15">
        <v>92878.199999999895</v>
      </c>
      <c r="D21" s="15">
        <f t="shared" ref="D21" si="0">C32</f>
        <v>7311.1899999998277</v>
      </c>
      <c r="E21" s="15">
        <f t="shared" ref="E21" si="1">D32</f>
        <v>57927.449999999837</v>
      </c>
      <c r="F21" s="15">
        <f t="shared" ref="F21" si="2">E32</f>
        <v>64576.319999999832</v>
      </c>
      <c r="G21" s="15">
        <f t="shared" ref="G21" si="3">F32</f>
        <v>160147.27999999982</v>
      </c>
      <c r="H21" s="15">
        <f t="shared" ref="H21" si="4">G32</f>
        <v>150147.2799999998</v>
      </c>
      <c r="I21" s="15">
        <f t="shared" ref="I21" si="5">H32</f>
        <v>140147.2799999998</v>
      </c>
    </row>
    <row r="22" spans="1:9" x14ac:dyDescent="0.2">
      <c r="A22" s="8" t="s">
        <v>2</v>
      </c>
      <c r="B22" s="9"/>
      <c r="C22" s="15">
        <v>178995.52</v>
      </c>
      <c r="D22" s="15">
        <v>136802.41</v>
      </c>
      <c r="E22" s="15">
        <v>201624.63</v>
      </c>
      <c r="F22" s="15">
        <v>209225.87</v>
      </c>
      <c r="G22" s="15">
        <v>350000</v>
      </c>
      <c r="H22" s="15">
        <v>350000</v>
      </c>
      <c r="I22" s="15">
        <v>350000</v>
      </c>
    </row>
    <row r="23" spans="1:9" x14ac:dyDescent="0.2">
      <c r="A23" s="8" t="s">
        <v>3</v>
      </c>
      <c r="B23" s="9"/>
      <c r="C23" s="14">
        <v>264562.53000000003</v>
      </c>
      <c r="D23" s="15">
        <v>86186.15</v>
      </c>
      <c r="E23" s="15">
        <v>194975.76</v>
      </c>
      <c r="F23" s="15">
        <v>113654.91</v>
      </c>
      <c r="G23" s="15">
        <v>360000</v>
      </c>
      <c r="H23" s="15">
        <v>360000</v>
      </c>
      <c r="I23" s="15">
        <v>360000</v>
      </c>
    </row>
    <row r="24" spans="1:9" x14ac:dyDescent="0.2">
      <c r="A24" s="8"/>
      <c r="B24" s="9"/>
      <c r="C24" s="15"/>
      <c r="D24" s="15"/>
      <c r="E24" s="15"/>
      <c r="F24" s="15"/>
      <c r="G24" s="15"/>
      <c r="H24" s="15"/>
      <c r="I24" s="15"/>
    </row>
    <row r="25" spans="1:9" x14ac:dyDescent="0.2">
      <c r="A25" s="8" t="s">
        <v>4</v>
      </c>
      <c r="B25" s="6"/>
      <c r="C25" s="16"/>
      <c r="D25" s="16"/>
      <c r="E25" s="16"/>
      <c r="F25" s="14"/>
      <c r="G25" s="14"/>
      <c r="H25" s="14"/>
      <c r="I25" s="14"/>
    </row>
    <row r="26" spans="1:9" x14ac:dyDescent="0.2">
      <c r="A26" s="8" t="s">
        <v>28</v>
      </c>
      <c r="B26" s="9"/>
      <c r="C26" s="16"/>
      <c r="D26" s="16"/>
      <c r="E26" s="16"/>
      <c r="F26" s="14"/>
      <c r="G26" s="14"/>
      <c r="H26" s="14"/>
      <c r="I26" s="14"/>
    </row>
    <row r="27" spans="1:9" x14ac:dyDescent="0.2">
      <c r="A27" s="24"/>
      <c r="B27" s="25"/>
      <c r="C27" s="15"/>
      <c r="D27" s="15"/>
      <c r="E27" s="15"/>
      <c r="F27" s="15"/>
      <c r="G27" s="15"/>
      <c r="H27" s="15"/>
      <c r="I27" s="15"/>
    </row>
    <row r="28" spans="1:9" x14ac:dyDescent="0.2">
      <c r="A28" s="24"/>
      <c r="B28" s="25"/>
      <c r="C28" s="15"/>
      <c r="D28" s="15"/>
      <c r="E28" s="15"/>
      <c r="F28" s="15"/>
      <c r="G28" s="15"/>
      <c r="H28" s="15"/>
      <c r="I28" s="15"/>
    </row>
    <row r="29" spans="1:9" x14ac:dyDescent="0.2">
      <c r="A29" s="24"/>
      <c r="B29" s="25"/>
      <c r="C29" s="15"/>
      <c r="D29" s="15"/>
      <c r="E29" s="15"/>
      <c r="F29" s="15"/>
      <c r="G29" s="15"/>
      <c r="H29" s="15"/>
      <c r="I29" s="15"/>
    </row>
    <row r="30" spans="1:9" x14ac:dyDescent="0.2">
      <c r="A30" s="8" t="s">
        <v>5</v>
      </c>
      <c r="B30" s="9"/>
      <c r="C30" s="14">
        <v>0</v>
      </c>
      <c r="D30" s="14">
        <f t="shared" ref="D30:F30" si="6">SUM(D27:D29)</f>
        <v>0</v>
      </c>
      <c r="E30" s="14">
        <f t="shared" si="6"/>
        <v>0</v>
      </c>
      <c r="F30" s="14">
        <f t="shared" si="6"/>
        <v>0</v>
      </c>
      <c r="G30" s="14">
        <f t="shared" ref="G30:I30" si="7">SUM(G27:G29)</f>
        <v>0</v>
      </c>
      <c r="H30" s="14">
        <f t="shared" si="7"/>
        <v>0</v>
      </c>
      <c r="I30" s="14">
        <f t="shared" si="7"/>
        <v>0</v>
      </c>
    </row>
    <row r="31" spans="1:9" x14ac:dyDescent="0.2">
      <c r="A31" s="8"/>
      <c r="B31" s="9"/>
      <c r="C31" s="15"/>
      <c r="D31" s="15"/>
      <c r="E31" s="15"/>
      <c r="F31" s="15"/>
      <c r="G31" s="15"/>
      <c r="H31" s="15"/>
      <c r="I31" s="15"/>
    </row>
    <row r="32" spans="1:9" x14ac:dyDescent="0.2">
      <c r="A32" s="8" t="s">
        <v>7</v>
      </c>
      <c r="B32" s="9"/>
      <c r="C32" s="14">
        <v>7311.1899999998277</v>
      </c>
      <c r="D32" s="14">
        <f>+D21+D22-D23+D30</f>
        <v>57927.449999999837</v>
      </c>
      <c r="E32" s="14">
        <f>+E21+E22-E23+E30</f>
        <v>64576.319999999832</v>
      </c>
      <c r="F32" s="14">
        <f t="shared" ref="F32:I32" si="8">+F21+F22-F23+F30</f>
        <v>160147.27999999982</v>
      </c>
      <c r="G32" s="14">
        <f t="shared" si="8"/>
        <v>150147.2799999998</v>
      </c>
      <c r="H32" s="14">
        <f t="shared" si="8"/>
        <v>140147.2799999998</v>
      </c>
      <c r="I32" s="14">
        <f t="shared" si="8"/>
        <v>130147.2799999998</v>
      </c>
    </row>
    <row r="33" spans="1:9" x14ac:dyDescent="0.2">
      <c r="A33" s="24"/>
      <c r="B33" s="25"/>
      <c r="C33" s="15"/>
      <c r="D33" s="15"/>
      <c r="E33" s="15"/>
      <c r="F33" s="15"/>
      <c r="G33" s="15"/>
      <c r="H33" s="15"/>
      <c r="I33" s="15"/>
    </row>
    <row r="34" spans="1:9" x14ac:dyDescent="0.2">
      <c r="A34" s="8" t="s">
        <v>23</v>
      </c>
      <c r="B34" s="9"/>
      <c r="C34" s="15">
        <v>300.95999999999998</v>
      </c>
      <c r="D34" s="15"/>
      <c r="E34" s="15"/>
      <c r="F34" s="15"/>
      <c r="G34" s="15"/>
      <c r="H34" s="15"/>
      <c r="I34" s="15"/>
    </row>
    <row r="35" spans="1:9" x14ac:dyDescent="0.2">
      <c r="A35" s="24"/>
      <c r="B35" s="25"/>
      <c r="C35" s="15"/>
      <c r="D35" s="15"/>
      <c r="E35" s="15"/>
      <c r="F35" s="15"/>
      <c r="G35" s="15"/>
      <c r="H35" s="15"/>
      <c r="I35" s="15"/>
    </row>
    <row r="36" spans="1:9" x14ac:dyDescent="0.2">
      <c r="A36" s="8" t="s">
        <v>24</v>
      </c>
      <c r="B36" s="28"/>
      <c r="C36" s="29">
        <f t="shared" ref="C36:F36" si="9">C32-C34</f>
        <v>7010.2299999998277</v>
      </c>
      <c r="D36" s="29">
        <f t="shared" si="9"/>
        <v>57927.449999999837</v>
      </c>
      <c r="E36" s="29">
        <f t="shared" si="9"/>
        <v>64576.319999999832</v>
      </c>
      <c r="F36" s="29">
        <f t="shared" si="9"/>
        <v>160147.27999999982</v>
      </c>
      <c r="G36" s="29">
        <f t="shared" ref="G36:I36" si="10">G32-G34</f>
        <v>150147.2799999998</v>
      </c>
      <c r="H36" s="29">
        <f t="shared" si="10"/>
        <v>140147.2799999998</v>
      </c>
      <c r="I36" s="29">
        <f t="shared" si="10"/>
        <v>130147.2799999998</v>
      </c>
    </row>
    <row r="37" spans="1:9" x14ac:dyDescent="0.2">
      <c r="A37" s="30"/>
      <c r="B37" s="30"/>
      <c r="C37" s="31"/>
      <c r="D37" s="31"/>
      <c r="E37" s="31"/>
      <c r="F37" s="31"/>
      <c r="G37" s="31"/>
      <c r="H37" s="31"/>
      <c r="I37" s="31"/>
    </row>
    <row r="38" spans="1:9" x14ac:dyDescent="0.2">
      <c r="A38" s="32" t="s">
        <v>25</v>
      </c>
      <c r="B38" s="3"/>
      <c r="C38" s="33"/>
      <c r="D38" s="33"/>
      <c r="E38" s="33"/>
      <c r="F38" s="33"/>
      <c r="G38" s="33"/>
      <c r="H38" s="33"/>
      <c r="I38" s="33"/>
    </row>
    <row r="39" spans="1:9" x14ac:dyDescent="0.2">
      <c r="A39" s="34" t="s">
        <v>27</v>
      </c>
      <c r="B39" s="25"/>
      <c r="C39" s="27"/>
      <c r="D39" s="27"/>
      <c r="E39" s="27"/>
      <c r="F39" s="27"/>
      <c r="G39" s="27"/>
      <c r="H39" s="27"/>
      <c r="I39" s="27"/>
    </row>
    <row r="40" spans="1:9" x14ac:dyDescent="0.2">
      <c r="A40" s="8"/>
      <c r="B40" s="9"/>
      <c r="C40" s="15"/>
      <c r="D40" s="15"/>
      <c r="E40" s="15"/>
      <c r="F40" s="15"/>
      <c r="G40" s="15"/>
      <c r="H40" s="15"/>
      <c r="I40" s="15"/>
    </row>
    <row r="41" spans="1:9" x14ac:dyDescent="0.2">
      <c r="A41" s="8" t="s">
        <v>6</v>
      </c>
      <c r="B41" s="9"/>
      <c r="C41" s="15"/>
      <c r="D41" s="15"/>
      <c r="E41" s="15"/>
      <c r="F41" s="15"/>
      <c r="G41" s="15"/>
      <c r="H41" s="15"/>
      <c r="I41" s="15"/>
    </row>
    <row r="42" spans="1:9" x14ac:dyDescent="0.2">
      <c r="A42" s="8"/>
      <c r="B42" s="9"/>
      <c r="C42" s="15"/>
      <c r="D42" s="15"/>
      <c r="E42" s="15"/>
      <c r="F42" s="15"/>
      <c r="G42" s="15"/>
      <c r="H42" s="15"/>
      <c r="I42" s="15"/>
    </row>
    <row r="43" spans="1:9" x14ac:dyDescent="0.2">
      <c r="A43" s="34" t="s">
        <v>8</v>
      </c>
      <c r="B43" s="28"/>
      <c r="C43" s="15"/>
      <c r="D43" s="15"/>
      <c r="E43" s="15"/>
      <c r="F43" s="15"/>
      <c r="G43" s="15"/>
      <c r="H43" s="15"/>
      <c r="I43" s="15"/>
    </row>
    <row r="44" spans="1:9" x14ac:dyDescent="0.2">
      <c r="A44" s="35" t="s">
        <v>9</v>
      </c>
      <c r="B44" s="36"/>
      <c r="C44" s="15"/>
      <c r="D44" s="15"/>
      <c r="E44" s="15"/>
      <c r="F44" s="15"/>
      <c r="G44" s="15"/>
      <c r="H44" s="15"/>
      <c r="I44" s="15"/>
    </row>
  </sheetData>
  <sheetProtection selectLockedCells="1"/>
  <mergeCells count="5">
    <mergeCell ref="A8:I8"/>
    <mergeCell ref="A10:I10"/>
    <mergeCell ref="A12:I12"/>
    <mergeCell ref="A14:I14"/>
    <mergeCell ref="A17:I17"/>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89EE57-2356-43D9-9FA0-BBB2736E96A1}">
  <sheetPr>
    <pageSetUpPr fitToPage="1"/>
  </sheetPr>
  <dimension ref="A2:T45"/>
  <sheetViews>
    <sheetView topLeftCell="A7" zoomScaleNormal="100" workbookViewId="0">
      <selection activeCell="F34" sqref="F34"/>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20" s="7" customFormat="1" x14ac:dyDescent="0.2">
      <c r="A2" s="7" t="s">
        <v>12</v>
      </c>
      <c r="B2" s="2" t="s">
        <v>44</v>
      </c>
      <c r="C2" s="2"/>
      <c r="D2" s="2"/>
      <c r="G2" s="84" t="s">
        <v>13</v>
      </c>
      <c r="H2" s="199" t="s">
        <v>132</v>
      </c>
      <c r="I2" s="2"/>
    </row>
    <row r="3" spans="1:20" s="7" customFormat="1" x14ac:dyDescent="0.2">
      <c r="A3" s="7" t="s">
        <v>21</v>
      </c>
      <c r="B3" s="2" t="s">
        <v>117</v>
      </c>
      <c r="C3" s="2"/>
      <c r="D3" s="2"/>
      <c r="G3" s="84" t="s">
        <v>14</v>
      </c>
      <c r="H3" s="200" t="s">
        <v>417</v>
      </c>
      <c r="I3" s="5"/>
    </row>
    <row r="4" spans="1:20" s="7" customFormat="1" x14ac:dyDescent="0.2">
      <c r="A4" s="7" t="s">
        <v>15</v>
      </c>
      <c r="B4" s="2" t="s">
        <v>133</v>
      </c>
      <c r="C4" s="2"/>
      <c r="D4" s="2"/>
      <c r="G4" s="84" t="s">
        <v>17</v>
      </c>
      <c r="H4" s="2" t="s">
        <v>49</v>
      </c>
      <c r="I4" s="2"/>
    </row>
    <row r="5" spans="1:20" s="7" customFormat="1" x14ac:dyDescent="0.2">
      <c r="A5" s="7" t="s">
        <v>16</v>
      </c>
      <c r="B5" s="5" t="s">
        <v>134</v>
      </c>
      <c r="C5" s="5"/>
      <c r="D5" s="5"/>
      <c r="G5" s="84" t="s">
        <v>18</v>
      </c>
      <c r="H5" s="5" t="s">
        <v>135</v>
      </c>
      <c r="I5" s="5"/>
    </row>
    <row r="8" spans="1:20" s="7" customFormat="1" x14ac:dyDescent="0.2">
      <c r="A8" s="244" t="s">
        <v>128</v>
      </c>
      <c r="B8" s="244"/>
      <c r="C8" s="244"/>
      <c r="D8" s="244"/>
      <c r="E8" s="244"/>
      <c r="F8" s="244"/>
      <c r="G8" s="244"/>
      <c r="H8" s="244"/>
      <c r="I8" s="244"/>
    </row>
    <row r="9" spans="1:20" s="7" customFormat="1" x14ac:dyDescent="0.2">
      <c r="L9" s="1"/>
      <c r="M9" s="1"/>
      <c r="N9" s="1"/>
      <c r="O9" s="1"/>
      <c r="P9" s="1"/>
      <c r="Q9" s="1"/>
      <c r="R9" s="1"/>
      <c r="S9" s="1"/>
      <c r="T9" s="1"/>
    </row>
    <row r="10" spans="1:20" s="7" customFormat="1" x14ac:dyDescent="0.2">
      <c r="A10" s="7" t="s">
        <v>136</v>
      </c>
    </row>
    <row r="11" spans="1:20" s="7" customFormat="1" x14ac:dyDescent="0.2">
      <c r="L11" s="1"/>
      <c r="M11" s="1"/>
      <c r="N11" s="1"/>
      <c r="O11" s="1"/>
      <c r="P11" s="1"/>
      <c r="Q11" s="1"/>
      <c r="R11" s="1"/>
      <c r="S11" s="1"/>
      <c r="T11" s="1"/>
    </row>
    <row r="12" spans="1:20" s="7" customFormat="1" ht="68.25" customHeight="1" x14ac:dyDescent="0.2">
      <c r="A12" s="244" t="s">
        <v>137</v>
      </c>
      <c r="B12" s="244"/>
      <c r="C12" s="244"/>
      <c r="D12" s="244"/>
      <c r="E12" s="244"/>
      <c r="F12" s="244"/>
      <c r="G12" s="244"/>
      <c r="H12" s="244"/>
      <c r="I12" s="244"/>
      <c r="L12" s="1"/>
      <c r="M12" s="1"/>
      <c r="N12" s="1"/>
      <c r="O12" s="1"/>
      <c r="P12" s="1"/>
      <c r="Q12" s="1"/>
      <c r="R12" s="1"/>
      <c r="S12" s="1"/>
      <c r="T12" s="1"/>
    </row>
    <row r="13" spans="1:20" s="7" customFormat="1" x14ac:dyDescent="0.2">
      <c r="L13" s="1"/>
      <c r="M13" s="1"/>
      <c r="N13" s="1"/>
      <c r="O13" s="1"/>
      <c r="P13" s="1"/>
      <c r="Q13" s="1"/>
      <c r="R13" s="1"/>
      <c r="S13" s="1"/>
      <c r="T13" s="1"/>
    </row>
    <row r="14" spans="1:20" s="7" customFormat="1" ht="38.25" customHeight="1" x14ac:dyDescent="0.2">
      <c r="A14" s="245" t="s">
        <v>418</v>
      </c>
      <c r="B14" s="245"/>
      <c r="C14" s="245"/>
      <c r="D14" s="245"/>
      <c r="E14" s="245"/>
      <c r="F14" s="245"/>
      <c r="G14" s="245"/>
      <c r="H14" s="245"/>
      <c r="I14" s="245"/>
      <c r="L14" s="1"/>
      <c r="M14" s="1"/>
      <c r="N14" s="1"/>
      <c r="O14" s="1"/>
      <c r="P14" s="1"/>
      <c r="Q14" s="1"/>
      <c r="R14" s="1"/>
      <c r="S14" s="1"/>
      <c r="T14" s="1"/>
    </row>
    <row r="15" spans="1:20" customFormat="1" x14ac:dyDescent="0.2">
      <c r="A15" s="201" t="s">
        <v>415</v>
      </c>
      <c r="B15" s="202"/>
      <c r="C15" s="202"/>
      <c r="D15" s="202"/>
      <c r="E15" s="202"/>
      <c r="F15" s="202"/>
      <c r="G15" s="202"/>
      <c r="H15" s="202"/>
      <c r="I15" s="202"/>
    </row>
    <row r="16" spans="1:20" customFormat="1" ht="63" customHeight="1" x14ac:dyDescent="0.2">
      <c r="A16" s="246" t="s">
        <v>419</v>
      </c>
      <c r="B16" s="246"/>
      <c r="C16" s="246"/>
      <c r="D16" s="246"/>
      <c r="E16" s="246"/>
      <c r="F16" s="246"/>
      <c r="G16" s="246"/>
      <c r="H16" s="246"/>
      <c r="I16" s="246"/>
    </row>
    <row r="18" spans="1:9" x14ac:dyDescent="0.2">
      <c r="A18" s="240" t="s">
        <v>11</v>
      </c>
      <c r="B18" s="241"/>
      <c r="C18" s="241"/>
      <c r="D18" s="241"/>
      <c r="E18" s="241"/>
      <c r="F18" s="241"/>
      <c r="G18" s="241"/>
      <c r="H18" s="241"/>
      <c r="I18" s="242"/>
    </row>
    <row r="19" spans="1:9" x14ac:dyDescent="0.2">
      <c r="A19" s="8"/>
      <c r="B19" s="9"/>
      <c r="C19" s="10" t="s">
        <v>29</v>
      </c>
      <c r="D19" s="10" t="s">
        <v>30</v>
      </c>
      <c r="E19" s="10" t="s">
        <v>31</v>
      </c>
      <c r="F19" s="10" t="s">
        <v>32</v>
      </c>
      <c r="G19" s="10" t="s">
        <v>374</v>
      </c>
      <c r="H19" s="10" t="s">
        <v>375</v>
      </c>
      <c r="I19" s="10" t="s">
        <v>376</v>
      </c>
    </row>
    <row r="20" spans="1:9" x14ac:dyDescent="0.2">
      <c r="A20" s="8"/>
      <c r="B20" s="9"/>
      <c r="C20" s="11" t="s">
        <v>10</v>
      </c>
      <c r="D20" s="13" t="s">
        <v>10</v>
      </c>
      <c r="E20" s="13" t="s">
        <v>10</v>
      </c>
      <c r="F20" s="13" t="s">
        <v>10</v>
      </c>
      <c r="G20" s="13" t="s">
        <v>377</v>
      </c>
      <c r="H20" s="13" t="s">
        <v>377</v>
      </c>
      <c r="I20" s="13" t="s">
        <v>377</v>
      </c>
    </row>
    <row r="21" spans="1:9" x14ac:dyDescent="0.2">
      <c r="A21" s="8" t="s">
        <v>0</v>
      </c>
      <c r="B21" s="9"/>
      <c r="C21" s="15">
        <v>12341526</v>
      </c>
      <c r="D21" s="15">
        <v>12405763</v>
      </c>
      <c r="E21" s="15">
        <v>12405763</v>
      </c>
      <c r="F21" s="15">
        <v>12405763</v>
      </c>
      <c r="G21" s="15">
        <v>12405763</v>
      </c>
      <c r="H21" s="15">
        <v>12405763</v>
      </c>
      <c r="I21" s="15">
        <v>12405763</v>
      </c>
    </row>
    <row r="22" spans="1:9" x14ac:dyDescent="0.2">
      <c r="A22" s="8" t="s">
        <v>1</v>
      </c>
      <c r="B22" s="9"/>
      <c r="C22" s="15">
        <v>25116092.630000003</v>
      </c>
      <c r="D22" s="15">
        <f t="shared" ref="D22" si="0">C33</f>
        <v>28715600.370000001</v>
      </c>
      <c r="E22" s="15">
        <f t="shared" ref="E22" si="1">D33</f>
        <v>19433452.220000003</v>
      </c>
      <c r="F22" s="15">
        <f t="shared" ref="F22" si="2">E33</f>
        <v>20635409.250000004</v>
      </c>
      <c r="G22" s="15">
        <f t="shared" ref="G22" si="3">F33</f>
        <v>22747164.800000004</v>
      </c>
      <c r="H22" s="15">
        <f t="shared" ref="H22" si="4">G33</f>
        <v>20955638.800000004</v>
      </c>
      <c r="I22" s="15">
        <f t="shared" ref="I22" si="5">H33</f>
        <v>19164112.800000004</v>
      </c>
    </row>
    <row r="23" spans="1:9" x14ac:dyDescent="0.2">
      <c r="A23" s="8" t="s">
        <v>2</v>
      </c>
      <c r="B23" s="9"/>
      <c r="C23" s="15">
        <v>8419885.0099999998</v>
      </c>
      <c r="D23" s="15">
        <v>7741175.9400000004</v>
      </c>
      <c r="E23" s="15">
        <v>6737545.5800000001</v>
      </c>
      <c r="F23" s="15">
        <v>6395064.6399999997</v>
      </c>
      <c r="G23" s="164">
        <v>8800000</v>
      </c>
      <c r="H23" s="164">
        <v>8800000</v>
      </c>
      <c r="I23" s="164">
        <v>8800000</v>
      </c>
    </row>
    <row r="24" spans="1:9" x14ac:dyDescent="0.2">
      <c r="A24" s="8" t="s">
        <v>3</v>
      </c>
      <c r="B24" s="9"/>
      <c r="C24" s="14">
        <v>4820377.2699999996</v>
      </c>
      <c r="D24" s="15">
        <f>17023324.09-10000000</f>
        <v>7023324.0899999999</v>
      </c>
      <c r="E24" s="15">
        <v>5535588.5499999998</v>
      </c>
      <c r="F24" s="15">
        <v>4283309.09</v>
      </c>
      <c r="G24" s="164">
        <v>10591526</v>
      </c>
      <c r="H24" s="164">
        <v>10591526</v>
      </c>
      <c r="I24" s="164">
        <v>10591526</v>
      </c>
    </row>
    <row r="25" spans="1:9" x14ac:dyDescent="0.2">
      <c r="A25" s="8"/>
      <c r="B25" s="9"/>
      <c r="C25" s="15"/>
      <c r="D25" s="15"/>
      <c r="E25" s="15"/>
      <c r="F25" s="15"/>
      <c r="G25" s="15"/>
      <c r="H25" s="15"/>
      <c r="I25" s="15"/>
    </row>
    <row r="26" spans="1:9" x14ac:dyDescent="0.2">
      <c r="A26" s="8" t="s">
        <v>4</v>
      </c>
      <c r="B26" s="6"/>
      <c r="C26" s="16"/>
      <c r="D26" s="16"/>
      <c r="E26" s="16"/>
      <c r="F26" s="14"/>
      <c r="G26" s="14"/>
      <c r="H26" s="14"/>
      <c r="I26" s="14"/>
    </row>
    <row r="27" spans="1:9" x14ac:dyDescent="0.2">
      <c r="A27" s="8" t="s">
        <v>28</v>
      </c>
      <c r="B27" s="9"/>
      <c r="C27" s="16"/>
      <c r="D27" s="16"/>
      <c r="E27" s="16"/>
      <c r="F27" s="14"/>
      <c r="G27" s="14"/>
      <c r="H27" s="14"/>
      <c r="I27" s="14"/>
    </row>
    <row r="28" spans="1:9" x14ac:dyDescent="0.2">
      <c r="A28" s="24" t="s">
        <v>138</v>
      </c>
      <c r="B28" s="25"/>
      <c r="C28" s="15"/>
      <c r="D28" s="15">
        <v>-10000000</v>
      </c>
      <c r="E28" s="15"/>
      <c r="F28" s="15"/>
      <c r="G28" s="15"/>
      <c r="H28" s="15"/>
      <c r="I28" s="15"/>
    </row>
    <row r="29" spans="1:9" x14ac:dyDescent="0.2">
      <c r="A29" s="24"/>
      <c r="B29" s="25"/>
      <c r="C29" s="15"/>
      <c r="D29" s="15"/>
      <c r="E29" s="15"/>
      <c r="F29" s="15"/>
      <c r="G29" s="15"/>
      <c r="H29" s="15"/>
      <c r="I29" s="15"/>
    </row>
    <row r="30" spans="1:9" x14ac:dyDescent="0.2">
      <c r="A30" s="24"/>
      <c r="B30" s="25"/>
      <c r="C30" s="15"/>
      <c r="D30" s="15"/>
      <c r="E30" s="15"/>
      <c r="F30" s="15"/>
      <c r="G30" s="15"/>
      <c r="H30" s="15"/>
      <c r="I30" s="15"/>
    </row>
    <row r="31" spans="1:9" x14ac:dyDescent="0.2">
      <c r="A31" s="8" t="s">
        <v>5</v>
      </c>
      <c r="B31" s="9"/>
      <c r="C31" s="14">
        <v>0</v>
      </c>
      <c r="D31" s="14">
        <f t="shared" ref="D31:F31" si="6">SUM(D28:D30)</f>
        <v>-10000000</v>
      </c>
      <c r="E31" s="14">
        <f t="shared" si="6"/>
        <v>0</v>
      </c>
      <c r="F31" s="14">
        <f t="shared" si="6"/>
        <v>0</v>
      </c>
      <c r="G31" s="14">
        <f t="shared" ref="G31:I31" si="7">SUM(G28:G30)</f>
        <v>0</v>
      </c>
      <c r="H31" s="14">
        <f t="shared" si="7"/>
        <v>0</v>
      </c>
      <c r="I31" s="14">
        <f t="shared" si="7"/>
        <v>0</v>
      </c>
    </row>
    <row r="32" spans="1:9" x14ac:dyDescent="0.2">
      <c r="A32" s="8"/>
      <c r="B32" s="9"/>
      <c r="C32" s="15"/>
      <c r="D32" s="15"/>
      <c r="E32" s="15"/>
      <c r="F32" s="15"/>
      <c r="G32" s="15"/>
      <c r="H32" s="15"/>
      <c r="I32" s="15"/>
    </row>
    <row r="33" spans="1:9" x14ac:dyDescent="0.2">
      <c r="A33" s="8" t="s">
        <v>7</v>
      </c>
      <c r="B33" s="9"/>
      <c r="C33" s="14">
        <v>28715600.370000001</v>
      </c>
      <c r="D33" s="14">
        <f>+D22+D23-D24+D31</f>
        <v>19433452.220000003</v>
      </c>
      <c r="E33" s="14">
        <f>+E22+E23-E24+E31</f>
        <v>20635409.250000004</v>
      </c>
      <c r="F33" s="14">
        <f t="shared" ref="F33:I33" si="8">+F22+F23-F24+F31</f>
        <v>22747164.800000004</v>
      </c>
      <c r="G33" s="14">
        <f t="shared" si="8"/>
        <v>20955638.800000004</v>
      </c>
      <c r="H33" s="14">
        <f t="shared" si="8"/>
        <v>19164112.800000004</v>
      </c>
      <c r="I33" s="14">
        <f t="shared" si="8"/>
        <v>17372586.800000004</v>
      </c>
    </row>
    <row r="34" spans="1:9" x14ac:dyDescent="0.2">
      <c r="A34" s="24"/>
      <c r="B34" s="25"/>
      <c r="C34" s="15"/>
      <c r="D34" s="15"/>
      <c r="E34" s="15"/>
      <c r="F34" s="15"/>
      <c r="G34" s="15"/>
      <c r="H34" s="15"/>
      <c r="I34" s="15"/>
    </row>
    <row r="35" spans="1:9" x14ac:dyDescent="0.2">
      <c r="A35" s="8" t="s">
        <v>23</v>
      </c>
      <c r="B35" s="9"/>
      <c r="C35" s="15">
        <v>3716674.31</v>
      </c>
      <c r="D35" s="15">
        <v>5346418.4800000004</v>
      </c>
      <c r="E35" s="15">
        <v>3946266.22</v>
      </c>
      <c r="F35" s="15">
        <v>3875208.73</v>
      </c>
      <c r="G35" s="15"/>
      <c r="H35" s="15"/>
      <c r="I35" s="15"/>
    </row>
    <row r="36" spans="1:9" x14ac:dyDescent="0.2">
      <c r="A36" s="24"/>
      <c r="B36" s="25"/>
      <c r="C36" s="15"/>
      <c r="D36" s="15"/>
      <c r="E36" s="15"/>
      <c r="F36" s="15"/>
      <c r="G36" s="15"/>
      <c r="H36" s="15"/>
      <c r="I36" s="15"/>
    </row>
    <row r="37" spans="1:9" x14ac:dyDescent="0.2">
      <c r="A37" s="8" t="s">
        <v>24</v>
      </c>
      <c r="B37" s="28"/>
      <c r="C37" s="29">
        <f t="shared" ref="C37:F37" si="9">C33-C35</f>
        <v>24998926.060000002</v>
      </c>
      <c r="D37" s="29">
        <f t="shared" si="9"/>
        <v>14087033.740000002</v>
      </c>
      <c r="E37" s="29">
        <f t="shared" si="9"/>
        <v>16689143.030000003</v>
      </c>
      <c r="F37" s="29">
        <f t="shared" si="9"/>
        <v>18871956.070000004</v>
      </c>
      <c r="G37" s="29">
        <f t="shared" ref="G37:I37" si="10">G33-G35</f>
        <v>20955638.800000004</v>
      </c>
      <c r="H37" s="29">
        <f t="shared" si="10"/>
        <v>19164112.800000004</v>
      </c>
      <c r="I37" s="29">
        <f t="shared" si="10"/>
        <v>17372586.800000004</v>
      </c>
    </row>
    <row r="38" spans="1:9" x14ac:dyDescent="0.2">
      <c r="A38" s="30"/>
      <c r="B38" s="30"/>
      <c r="C38" s="31"/>
      <c r="D38" s="31"/>
      <c r="E38" s="31"/>
      <c r="F38" s="31"/>
      <c r="G38" s="31"/>
      <c r="H38" s="31"/>
      <c r="I38" s="31"/>
    </row>
    <row r="39" spans="1:9" x14ac:dyDescent="0.2">
      <c r="A39" s="32" t="s">
        <v>25</v>
      </c>
      <c r="B39" s="3"/>
      <c r="C39" s="33"/>
      <c r="D39" s="33"/>
      <c r="E39" s="33"/>
      <c r="F39" s="33"/>
      <c r="G39" s="33"/>
      <c r="H39" s="33"/>
      <c r="I39" s="33"/>
    </row>
    <row r="40" spans="1:9" x14ac:dyDescent="0.2">
      <c r="A40" s="34" t="s">
        <v>27</v>
      </c>
      <c r="B40" s="25"/>
      <c r="C40" s="27"/>
      <c r="D40" s="27"/>
      <c r="E40" s="27"/>
      <c r="F40" s="27"/>
      <c r="G40" s="27"/>
      <c r="H40" s="27"/>
      <c r="I40" s="27"/>
    </row>
    <row r="41" spans="1:9" x14ac:dyDescent="0.2">
      <c r="A41" s="8"/>
      <c r="B41" s="9"/>
      <c r="C41" s="15"/>
      <c r="D41" s="15"/>
      <c r="E41" s="15"/>
      <c r="F41" s="15"/>
      <c r="G41" s="15"/>
      <c r="H41" s="15"/>
      <c r="I41" s="15"/>
    </row>
    <row r="42" spans="1:9" x14ac:dyDescent="0.2">
      <c r="A42" s="8" t="s">
        <v>6</v>
      </c>
      <c r="B42" s="9"/>
      <c r="C42" s="15"/>
      <c r="D42" s="15"/>
      <c r="E42" s="15"/>
      <c r="F42" s="15"/>
      <c r="G42" s="15"/>
      <c r="H42" s="15"/>
      <c r="I42" s="15"/>
    </row>
    <row r="43" spans="1:9" x14ac:dyDescent="0.2">
      <c r="A43" s="8"/>
      <c r="B43" s="9"/>
      <c r="C43" s="15"/>
      <c r="D43" s="15"/>
      <c r="E43" s="15"/>
      <c r="F43" s="15"/>
      <c r="G43" s="15"/>
      <c r="H43" s="15"/>
      <c r="I43" s="15"/>
    </row>
    <row r="44" spans="1:9" x14ac:dyDescent="0.2">
      <c r="A44" s="34" t="s">
        <v>8</v>
      </c>
      <c r="B44" s="28"/>
      <c r="C44" s="15"/>
      <c r="D44" s="15"/>
      <c r="E44" s="15"/>
      <c r="F44" s="15"/>
      <c r="G44" s="15"/>
      <c r="H44" s="15"/>
      <c r="I44" s="15"/>
    </row>
    <row r="45" spans="1:9" x14ac:dyDescent="0.2">
      <c r="A45" s="35" t="s">
        <v>9</v>
      </c>
      <c r="B45" s="36"/>
      <c r="C45" s="15"/>
      <c r="D45" s="15"/>
      <c r="E45" s="15"/>
      <c r="F45" s="15"/>
      <c r="G45" s="15"/>
      <c r="H45" s="15"/>
      <c r="I45" s="15"/>
    </row>
  </sheetData>
  <sheetProtection selectLockedCells="1"/>
  <mergeCells count="5">
    <mergeCell ref="A8:I8"/>
    <mergeCell ref="A12:I12"/>
    <mergeCell ref="A14:I14"/>
    <mergeCell ref="A18:I18"/>
    <mergeCell ref="A16:I16"/>
  </mergeCells>
  <printOptions horizontalCentered="1"/>
  <pageMargins left="0.75" right="0.75" top="0.6" bottom="0.55000000000000004" header="0.28000000000000003" footer="0.16"/>
  <pageSetup scale="7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8A4EF3-37F3-4151-B3D4-77B1C6F49165}">
  <sheetPr>
    <pageSetUpPr fitToPage="1"/>
  </sheetPr>
  <dimension ref="A1:I54"/>
  <sheetViews>
    <sheetView topLeftCell="A16" zoomScaleNormal="100" workbookViewId="0">
      <selection activeCell="F54" sqref="F54"/>
    </sheetView>
  </sheetViews>
  <sheetFormatPr defaultColWidth="9.140625" defaultRowHeight="12.75" x14ac:dyDescent="0.2"/>
  <cols>
    <col min="1" max="2" width="14.7109375" style="198" customWidth="1"/>
    <col min="3" max="8" width="14" style="198" customWidth="1"/>
    <col min="9" max="9" width="13.140625" style="198" customWidth="1"/>
    <col min="10" max="16384" width="9.140625" style="198"/>
  </cols>
  <sheetData>
    <row r="1" spans="1:9" x14ac:dyDescent="0.2">
      <c r="A1" s="37"/>
      <c r="B1" s="37"/>
      <c r="C1" s="37"/>
      <c r="D1" s="37"/>
      <c r="E1" s="37"/>
      <c r="F1" s="37"/>
      <c r="G1" s="37"/>
      <c r="H1" s="37"/>
      <c r="I1" s="37"/>
    </row>
    <row r="2" spans="1:9" x14ac:dyDescent="0.2">
      <c r="A2" s="37" t="s">
        <v>12</v>
      </c>
      <c r="B2" s="38" t="s">
        <v>44</v>
      </c>
      <c r="C2" s="38"/>
      <c r="D2" s="38"/>
      <c r="E2" s="37"/>
      <c r="F2" s="37"/>
      <c r="G2" s="39" t="s">
        <v>13</v>
      </c>
      <c r="H2" s="38" t="s">
        <v>59</v>
      </c>
      <c r="I2" s="38"/>
    </row>
    <row r="3" spans="1:9" x14ac:dyDescent="0.2">
      <c r="A3" s="37" t="s">
        <v>21</v>
      </c>
      <c r="B3" s="38" t="s">
        <v>60</v>
      </c>
      <c r="C3" s="38"/>
      <c r="D3" s="38"/>
      <c r="E3" s="37"/>
      <c r="F3" s="37"/>
      <c r="G3" s="39" t="s">
        <v>14</v>
      </c>
      <c r="H3" s="40" t="s">
        <v>61</v>
      </c>
      <c r="I3" s="40"/>
    </row>
    <row r="4" spans="1:9" x14ac:dyDescent="0.2">
      <c r="A4" s="37" t="s">
        <v>15</v>
      </c>
      <c r="B4" s="38" t="s">
        <v>62</v>
      </c>
      <c r="C4" s="38"/>
      <c r="D4" s="38"/>
      <c r="E4" s="37"/>
      <c r="F4" s="37"/>
      <c r="G4" s="39" t="s">
        <v>17</v>
      </c>
      <c r="H4" s="38" t="s">
        <v>49</v>
      </c>
      <c r="I4" s="38"/>
    </row>
    <row r="5" spans="1:9" x14ac:dyDescent="0.2">
      <c r="A5" s="37" t="s">
        <v>16</v>
      </c>
      <c r="B5" s="38" t="s">
        <v>63</v>
      </c>
      <c r="C5" s="40"/>
      <c r="D5" s="40"/>
      <c r="E5" s="37"/>
      <c r="F5" s="37"/>
      <c r="G5" s="39" t="s">
        <v>18</v>
      </c>
      <c r="H5" s="40" t="s">
        <v>64</v>
      </c>
      <c r="I5" s="40"/>
    </row>
    <row r="6" spans="1:9" x14ac:dyDescent="0.2">
      <c r="A6" s="37"/>
      <c r="B6" s="37"/>
      <c r="C6" s="37"/>
      <c r="D6" s="37"/>
      <c r="E6" s="37"/>
      <c r="F6" s="37"/>
      <c r="G6" s="37"/>
      <c r="H6" s="37"/>
      <c r="I6" s="37"/>
    </row>
    <row r="7" spans="1:9" x14ac:dyDescent="0.2">
      <c r="A7" s="37"/>
      <c r="B7" s="37"/>
      <c r="C7" s="37"/>
      <c r="D7" s="37"/>
      <c r="E7" s="37"/>
      <c r="F7" s="37"/>
      <c r="G7" s="37"/>
      <c r="H7" s="37"/>
      <c r="I7" s="37"/>
    </row>
    <row r="8" spans="1:9" x14ac:dyDescent="0.2">
      <c r="A8" s="58" t="s">
        <v>65</v>
      </c>
      <c r="B8" s="58"/>
      <c r="C8" s="58"/>
      <c r="D8" s="58"/>
      <c r="E8" s="58"/>
      <c r="F8" s="58"/>
      <c r="G8" s="58"/>
      <c r="H8" s="58"/>
      <c r="I8" s="58"/>
    </row>
    <row r="9" spans="1:9" x14ac:dyDescent="0.2">
      <c r="A9" s="58"/>
      <c r="B9" s="58"/>
      <c r="C9" s="58"/>
      <c r="D9" s="58"/>
      <c r="E9" s="58"/>
      <c r="F9" s="58"/>
      <c r="G9" s="58"/>
      <c r="H9" s="58"/>
      <c r="I9" s="58"/>
    </row>
    <row r="10" spans="1:9" x14ac:dyDescent="0.2">
      <c r="A10" s="247" t="s">
        <v>66</v>
      </c>
      <c r="B10" s="247"/>
      <c r="C10" s="247"/>
      <c r="D10" s="247"/>
      <c r="E10" s="247"/>
      <c r="F10" s="247"/>
      <c r="G10" s="247"/>
      <c r="H10" s="247"/>
      <c r="I10" s="247"/>
    </row>
    <row r="11" spans="1:9" x14ac:dyDescent="0.2">
      <c r="A11" s="247"/>
      <c r="B11" s="247"/>
      <c r="C11" s="247"/>
      <c r="D11" s="247"/>
      <c r="E11" s="247"/>
      <c r="F11" s="247"/>
      <c r="G11" s="247"/>
      <c r="H11" s="247"/>
      <c r="I11" s="247"/>
    </row>
    <row r="12" spans="1:9" x14ac:dyDescent="0.2">
      <c r="A12" s="196"/>
      <c r="B12" s="196"/>
      <c r="C12" s="196"/>
      <c r="D12" s="196"/>
      <c r="E12" s="196"/>
      <c r="F12" s="196"/>
      <c r="G12" s="196"/>
      <c r="H12" s="196"/>
      <c r="I12" s="196"/>
    </row>
    <row r="13" spans="1:9" ht="29.25" customHeight="1" x14ac:dyDescent="0.2">
      <c r="A13" s="247" t="s">
        <v>67</v>
      </c>
      <c r="B13" s="247"/>
      <c r="C13" s="247"/>
      <c r="D13" s="247"/>
      <c r="E13" s="247"/>
      <c r="F13" s="247"/>
      <c r="G13" s="247"/>
      <c r="H13" s="247"/>
      <c r="I13" s="247"/>
    </row>
    <row r="14" spans="1:9" x14ac:dyDescent="0.2">
      <c r="A14" s="196"/>
      <c r="B14" s="196"/>
      <c r="C14" s="196"/>
      <c r="D14" s="196"/>
      <c r="E14" s="196"/>
      <c r="F14" s="196"/>
      <c r="G14" s="196"/>
      <c r="H14" s="196"/>
      <c r="I14" s="196"/>
    </row>
    <row r="15" spans="1:9" x14ac:dyDescent="0.2">
      <c r="A15" s="37" t="s">
        <v>43</v>
      </c>
      <c r="B15" s="37"/>
      <c r="C15" s="37"/>
      <c r="D15" s="37"/>
      <c r="E15" s="37"/>
      <c r="F15" s="37"/>
      <c r="G15" s="37"/>
      <c r="H15" s="37"/>
      <c r="I15" s="37"/>
    </row>
    <row r="16" spans="1:9" x14ac:dyDescent="0.2">
      <c r="A16" s="37"/>
      <c r="B16" s="37"/>
      <c r="C16" s="37"/>
      <c r="D16" s="37"/>
      <c r="E16" s="37"/>
      <c r="F16" s="37"/>
      <c r="G16" s="37"/>
      <c r="H16" s="37"/>
      <c r="I16" s="37"/>
    </row>
    <row r="17" spans="1:9" x14ac:dyDescent="0.2">
      <c r="A17" s="198" t="s">
        <v>26</v>
      </c>
      <c r="B17" s="37"/>
      <c r="C17" s="37"/>
      <c r="D17" s="37"/>
      <c r="E17" s="37"/>
      <c r="F17" s="37"/>
      <c r="G17" s="37"/>
      <c r="H17" s="37"/>
      <c r="I17" s="37"/>
    </row>
    <row r="18" spans="1:9" x14ac:dyDescent="0.2">
      <c r="A18" s="37" t="s">
        <v>68</v>
      </c>
      <c r="B18" s="37"/>
      <c r="C18" s="37"/>
      <c r="D18" s="37"/>
      <c r="E18" s="37"/>
      <c r="F18" s="37"/>
      <c r="G18" s="37"/>
      <c r="H18" s="37"/>
      <c r="I18" s="37"/>
    </row>
    <row r="19" spans="1:9" x14ac:dyDescent="0.2">
      <c r="A19" s="248" t="s">
        <v>69</v>
      </c>
      <c r="B19" s="248"/>
      <c r="C19" s="248"/>
      <c r="D19" s="248"/>
      <c r="E19" s="248"/>
      <c r="F19" s="248"/>
      <c r="G19" s="248"/>
      <c r="H19" s="248"/>
      <c r="I19" s="248"/>
    </row>
    <row r="20" spans="1:9" x14ac:dyDescent="0.2">
      <c r="A20" s="248"/>
      <c r="B20" s="248"/>
      <c r="C20" s="248"/>
      <c r="D20" s="248"/>
      <c r="E20" s="248"/>
      <c r="F20" s="248"/>
      <c r="G20" s="248"/>
      <c r="H20" s="248"/>
      <c r="I20" s="248"/>
    </row>
    <row r="21" spans="1:9" x14ac:dyDescent="0.2">
      <c r="A21" s="37" t="s">
        <v>427</v>
      </c>
      <c r="B21" s="37"/>
      <c r="C21" s="37"/>
      <c r="D21" s="37"/>
      <c r="E21" s="37"/>
      <c r="F21" s="37"/>
      <c r="G21" s="37"/>
      <c r="H21" s="37"/>
      <c r="I21" s="37"/>
    </row>
    <row r="22" spans="1:9" x14ac:dyDescent="0.2">
      <c r="A22" s="37" t="s">
        <v>428</v>
      </c>
      <c r="B22" s="37"/>
      <c r="C22" s="37"/>
      <c r="D22" s="37"/>
      <c r="E22" s="37"/>
      <c r="F22" s="37"/>
      <c r="G22" s="37"/>
      <c r="H22" s="37"/>
      <c r="I22" s="37"/>
    </row>
    <row r="23" spans="1:9" x14ac:dyDescent="0.2">
      <c r="A23" s="37" t="s">
        <v>429</v>
      </c>
      <c r="B23" s="37"/>
      <c r="C23" s="37"/>
      <c r="D23" s="37"/>
      <c r="E23" s="37"/>
      <c r="F23" s="37"/>
      <c r="G23" s="37"/>
      <c r="H23" s="37"/>
      <c r="I23" s="37"/>
    </row>
    <row r="24" spans="1:9" x14ac:dyDescent="0.2">
      <c r="A24" s="37"/>
      <c r="B24" s="37"/>
      <c r="C24" s="37"/>
      <c r="D24" s="37"/>
      <c r="E24" s="37"/>
      <c r="F24" s="37"/>
      <c r="G24" s="37"/>
      <c r="H24" s="37"/>
      <c r="I24" s="37"/>
    </row>
    <row r="25" spans="1:9" x14ac:dyDescent="0.2">
      <c r="A25" s="249" t="s">
        <v>11</v>
      </c>
      <c r="B25" s="250"/>
      <c r="C25" s="250"/>
      <c r="D25" s="250"/>
      <c r="E25" s="250"/>
      <c r="F25" s="250"/>
      <c r="G25" s="250"/>
      <c r="H25" s="250"/>
      <c r="I25" s="251"/>
    </row>
    <row r="26" spans="1:9" x14ac:dyDescent="0.2">
      <c r="A26" s="41"/>
      <c r="B26" s="42"/>
      <c r="C26" s="43" t="s">
        <v>29</v>
      </c>
      <c r="D26" s="43" t="s">
        <v>30</v>
      </c>
      <c r="E26" s="43" t="s">
        <v>31</v>
      </c>
      <c r="F26" s="43" t="s">
        <v>32</v>
      </c>
      <c r="G26" s="10" t="s">
        <v>374</v>
      </c>
      <c r="H26" s="10" t="s">
        <v>375</v>
      </c>
      <c r="I26" s="10" t="s">
        <v>376</v>
      </c>
    </row>
    <row r="27" spans="1:9" x14ac:dyDescent="0.2">
      <c r="A27" s="41"/>
      <c r="B27" s="42"/>
      <c r="C27" s="13" t="s">
        <v>10</v>
      </c>
      <c r="D27" s="13" t="s">
        <v>10</v>
      </c>
      <c r="E27" s="13" t="s">
        <v>10</v>
      </c>
      <c r="F27" s="13" t="s">
        <v>10</v>
      </c>
      <c r="G27" s="13" t="s">
        <v>377</v>
      </c>
      <c r="H27" s="13" t="s">
        <v>377</v>
      </c>
      <c r="I27" s="13" t="s">
        <v>377</v>
      </c>
    </row>
    <row r="28" spans="1:9" x14ac:dyDescent="0.2">
      <c r="A28" s="41" t="s">
        <v>0</v>
      </c>
      <c r="B28" s="42"/>
      <c r="C28" s="44">
        <v>15133262</v>
      </c>
      <c r="D28" s="44">
        <v>15133262</v>
      </c>
      <c r="E28" s="44">
        <v>15206904</v>
      </c>
      <c r="F28" s="44">
        <v>15206904</v>
      </c>
      <c r="G28" s="44">
        <v>15206904</v>
      </c>
      <c r="H28" s="44">
        <v>15206904</v>
      </c>
      <c r="I28" s="44">
        <v>15206904</v>
      </c>
    </row>
    <row r="29" spans="1:9" x14ac:dyDescent="0.2">
      <c r="A29" s="41" t="s">
        <v>1</v>
      </c>
      <c r="B29" s="42"/>
      <c r="C29" s="44">
        <v>9036510</v>
      </c>
      <c r="D29" s="44">
        <f t="shared" ref="D29:I29" si="0">C40</f>
        <v>6400442</v>
      </c>
      <c r="E29" s="44">
        <f t="shared" si="0"/>
        <v>11279567.940000001</v>
      </c>
      <c r="F29" s="44">
        <f t="shared" si="0"/>
        <v>13680497.890000001</v>
      </c>
      <c r="G29" s="44">
        <f t="shared" si="0"/>
        <v>17726628.309999999</v>
      </c>
      <c r="H29" s="44">
        <f t="shared" si="0"/>
        <v>21247355.5</v>
      </c>
      <c r="I29" s="44">
        <f t="shared" si="0"/>
        <v>24768082.689999998</v>
      </c>
    </row>
    <row r="30" spans="1:9" x14ac:dyDescent="0.2">
      <c r="A30" s="41" t="s">
        <v>2</v>
      </c>
      <c r="B30" s="42"/>
      <c r="C30" s="44">
        <v>6094245.1100000003</v>
      </c>
      <c r="D30" s="15">
        <v>12542424.779999999</v>
      </c>
      <c r="E30" s="15">
        <v>6666263.4699999997</v>
      </c>
      <c r="F30" s="15">
        <v>9520727.1899999995</v>
      </c>
      <c r="G30" s="15">
        <v>9520727.1899999995</v>
      </c>
      <c r="H30" s="15">
        <v>9520727.1899999995</v>
      </c>
      <c r="I30" s="15">
        <v>9520727.1899999995</v>
      </c>
    </row>
    <row r="31" spans="1:9" x14ac:dyDescent="0.2">
      <c r="A31" s="41" t="s">
        <v>3</v>
      </c>
      <c r="B31" s="42"/>
      <c r="C31" s="44">
        <v>8730313.1099999994</v>
      </c>
      <c r="D31" s="44">
        <v>7663298.8399999999</v>
      </c>
      <c r="E31" s="44">
        <v>4265333.5199999996</v>
      </c>
      <c r="F31" s="44">
        <v>5474596.7699999996</v>
      </c>
      <c r="G31" s="15">
        <v>6000000</v>
      </c>
      <c r="H31" s="15">
        <v>6000000</v>
      </c>
      <c r="I31" s="15">
        <v>6000000</v>
      </c>
    </row>
    <row r="32" spans="1:9" x14ac:dyDescent="0.2">
      <c r="A32" s="41"/>
      <c r="B32" s="42"/>
      <c r="C32" s="44"/>
      <c r="D32" s="44"/>
      <c r="E32" s="44"/>
      <c r="F32" s="44"/>
      <c r="G32" s="44"/>
      <c r="H32" s="44"/>
      <c r="I32" s="44"/>
    </row>
    <row r="33" spans="1:9" x14ac:dyDescent="0.2">
      <c r="A33" s="8" t="s">
        <v>4</v>
      </c>
      <c r="B33" s="6"/>
      <c r="C33" s="16"/>
      <c r="D33" s="16"/>
      <c r="E33" s="16"/>
      <c r="F33" s="14"/>
      <c r="G33" s="14"/>
      <c r="H33" s="14"/>
      <c r="I33" s="14"/>
    </row>
    <row r="34" spans="1:9" x14ac:dyDescent="0.2">
      <c r="A34" s="8" t="s">
        <v>28</v>
      </c>
      <c r="B34" s="9"/>
      <c r="C34" s="16"/>
      <c r="D34" s="16"/>
      <c r="E34" s="16"/>
      <c r="F34" s="14"/>
      <c r="G34" s="14"/>
      <c r="H34" s="14"/>
      <c r="I34" s="14"/>
    </row>
    <row r="35" spans="1:9" x14ac:dyDescent="0.2">
      <c r="A35" s="24"/>
      <c r="B35" s="25"/>
      <c r="C35" s="15"/>
      <c r="D35" s="15"/>
      <c r="E35" s="15"/>
      <c r="F35" s="15"/>
      <c r="G35" s="15"/>
      <c r="H35" s="15"/>
      <c r="I35" s="15"/>
    </row>
    <row r="36" spans="1:9" x14ac:dyDescent="0.2">
      <c r="A36" s="24"/>
      <c r="B36" s="25"/>
      <c r="C36" s="15"/>
      <c r="D36" s="15"/>
      <c r="E36" s="15"/>
      <c r="F36" s="15"/>
      <c r="G36" s="15"/>
      <c r="H36" s="15"/>
      <c r="I36" s="15"/>
    </row>
    <row r="37" spans="1:9" x14ac:dyDescent="0.2">
      <c r="A37" s="24"/>
      <c r="B37" s="25"/>
      <c r="C37" s="15"/>
      <c r="D37" s="15"/>
      <c r="E37" s="15"/>
      <c r="F37" s="15"/>
      <c r="G37" s="15"/>
      <c r="H37" s="15"/>
      <c r="I37" s="15"/>
    </row>
    <row r="38" spans="1:9" x14ac:dyDescent="0.2">
      <c r="A38" s="8" t="s">
        <v>5</v>
      </c>
      <c r="B38" s="9"/>
      <c r="C38" s="14">
        <f t="shared" ref="C38:F38" si="1">SUM(C35:C37)</f>
        <v>0</v>
      </c>
      <c r="D38" s="14">
        <f t="shared" si="1"/>
        <v>0</v>
      </c>
      <c r="E38" s="14">
        <f t="shared" si="1"/>
        <v>0</v>
      </c>
      <c r="F38" s="14">
        <f t="shared" si="1"/>
        <v>0</v>
      </c>
      <c r="G38" s="14">
        <f t="shared" ref="G38:I38" si="2">SUM(G35:G37)</f>
        <v>0</v>
      </c>
      <c r="H38" s="14">
        <f t="shared" si="2"/>
        <v>0</v>
      </c>
      <c r="I38" s="14">
        <f t="shared" si="2"/>
        <v>0</v>
      </c>
    </row>
    <row r="39" spans="1:9" x14ac:dyDescent="0.2">
      <c r="A39" s="41"/>
      <c r="B39" s="42"/>
      <c r="C39" s="44"/>
      <c r="D39" s="44"/>
      <c r="E39" s="44"/>
      <c r="F39" s="44"/>
      <c r="G39" s="44"/>
      <c r="H39" s="44"/>
      <c r="I39" s="44"/>
    </row>
    <row r="40" spans="1:9" x14ac:dyDescent="0.2">
      <c r="A40" s="41" t="s">
        <v>7</v>
      </c>
      <c r="B40" s="42"/>
      <c r="C40" s="45">
        <f t="shared" ref="C40:I40" si="3">+C29+C30-C31+C38</f>
        <v>6400442</v>
      </c>
      <c r="D40" s="45">
        <f t="shared" si="3"/>
        <v>11279567.940000001</v>
      </c>
      <c r="E40" s="45">
        <f t="shared" si="3"/>
        <v>13680497.890000001</v>
      </c>
      <c r="F40" s="45">
        <f t="shared" si="3"/>
        <v>17726628.309999999</v>
      </c>
      <c r="G40" s="45">
        <f t="shared" si="3"/>
        <v>21247355.5</v>
      </c>
      <c r="H40" s="45">
        <f t="shared" si="3"/>
        <v>24768082.689999998</v>
      </c>
      <c r="I40" s="45">
        <f t="shared" si="3"/>
        <v>28288809.879999995</v>
      </c>
    </row>
    <row r="41" spans="1:9" x14ac:dyDescent="0.2">
      <c r="A41" s="46"/>
      <c r="B41" s="47"/>
      <c r="C41" s="44"/>
      <c r="D41" s="44"/>
      <c r="E41" s="44"/>
      <c r="F41" s="44"/>
      <c r="G41" s="44"/>
      <c r="H41" s="44"/>
      <c r="I41" s="44"/>
    </row>
    <row r="42" spans="1:9" x14ac:dyDescent="0.2">
      <c r="A42" s="41" t="s">
        <v>23</v>
      </c>
      <c r="B42" s="42"/>
      <c r="C42" s="44">
        <v>4171291.2</v>
      </c>
      <c r="D42" s="44">
        <v>2170938.1800000002</v>
      </c>
      <c r="E42" s="44">
        <v>3335890.31</v>
      </c>
      <c r="F42" s="44">
        <v>2668449.91</v>
      </c>
      <c r="G42" s="44">
        <v>2668449.91</v>
      </c>
      <c r="H42" s="44">
        <v>2668449.91</v>
      </c>
      <c r="I42" s="44">
        <v>2668449.91</v>
      </c>
    </row>
    <row r="43" spans="1:9" x14ac:dyDescent="0.2">
      <c r="A43" s="46"/>
      <c r="B43" s="47"/>
      <c r="C43" s="44"/>
      <c r="D43" s="44"/>
      <c r="E43" s="44"/>
      <c r="F43" s="44"/>
      <c r="G43" s="44"/>
      <c r="H43" s="44"/>
      <c r="I43" s="44"/>
    </row>
    <row r="44" spans="1:9" x14ac:dyDescent="0.2">
      <c r="A44" s="41" t="s">
        <v>24</v>
      </c>
      <c r="B44" s="48"/>
      <c r="C44" s="49">
        <f t="shared" ref="C44:I44" si="4">C40-C42</f>
        <v>2229150.7999999998</v>
      </c>
      <c r="D44" s="49">
        <f t="shared" si="4"/>
        <v>9108629.7600000016</v>
      </c>
      <c r="E44" s="288">
        <f t="shared" si="4"/>
        <v>10344607.58</v>
      </c>
      <c r="F44" s="49">
        <f t="shared" si="4"/>
        <v>15058178.399999999</v>
      </c>
      <c r="G44" s="49">
        <f t="shared" si="4"/>
        <v>18578905.59</v>
      </c>
      <c r="H44" s="49">
        <f t="shared" si="4"/>
        <v>22099632.779999997</v>
      </c>
      <c r="I44" s="49">
        <f t="shared" si="4"/>
        <v>25620359.969999995</v>
      </c>
    </row>
    <row r="45" spans="1:9" x14ac:dyDescent="0.2">
      <c r="A45" s="50"/>
      <c r="B45" s="50"/>
      <c r="C45" s="51"/>
      <c r="D45" s="51"/>
      <c r="E45" s="51"/>
      <c r="F45" s="51"/>
      <c r="G45" s="51"/>
      <c r="H45" s="51"/>
      <c r="I45" s="51"/>
    </row>
    <row r="46" spans="1:9" x14ac:dyDescent="0.2">
      <c r="A46" s="52" t="s">
        <v>25</v>
      </c>
      <c r="B46" s="38"/>
      <c r="C46" s="33"/>
      <c r="D46" s="33"/>
      <c r="E46" s="53"/>
      <c r="F46" s="53"/>
      <c r="G46" s="53"/>
      <c r="H46" s="53"/>
      <c r="I46" s="53"/>
    </row>
    <row r="47" spans="1:9" x14ac:dyDescent="0.2">
      <c r="A47" s="54" t="s">
        <v>27</v>
      </c>
      <c r="B47" s="47"/>
      <c r="C47" s="27"/>
      <c r="D47" s="27"/>
      <c r="E47" s="55"/>
      <c r="F47" s="55"/>
      <c r="G47" s="55"/>
      <c r="H47" s="55"/>
      <c r="I47" s="55"/>
    </row>
    <row r="48" spans="1:9" x14ac:dyDescent="0.2">
      <c r="A48" s="41"/>
      <c r="B48" s="42"/>
      <c r="C48" s="44"/>
      <c r="D48" s="44"/>
      <c r="E48" s="44"/>
      <c r="F48" s="44"/>
      <c r="G48" s="44"/>
      <c r="H48" s="44"/>
      <c r="I48" s="44"/>
    </row>
    <row r="49" spans="1:9" x14ac:dyDescent="0.2">
      <c r="A49" s="41" t="s">
        <v>6</v>
      </c>
      <c r="B49" s="42"/>
      <c r="C49" s="15"/>
      <c r="D49" s="15"/>
      <c r="E49" s="44"/>
      <c r="F49" s="44"/>
      <c r="G49" s="44"/>
      <c r="H49" s="44"/>
      <c r="I49" s="44"/>
    </row>
    <row r="50" spans="1:9" x14ac:dyDescent="0.2">
      <c r="A50" s="41"/>
      <c r="B50" s="42"/>
      <c r="C50" s="15"/>
      <c r="D50" s="15"/>
      <c r="E50" s="44"/>
      <c r="F50" s="44"/>
      <c r="G50" s="44"/>
      <c r="H50" s="44"/>
      <c r="I50" s="44"/>
    </row>
    <row r="51" spans="1:9" x14ac:dyDescent="0.2">
      <c r="A51" s="54" t="s">
        <v>8</v>
      </c>
      <c r="B51" s="48"/>
      <c r="C51" s="15"/>
      <c r="D51" s="15"/>
      <c r="E51" s="44"/>
      <c r="F51" s="44"/>
      <c r="G51" s="44"/>
      <c r="H51" s="44"/>
      <c r="I51" s="44"/>
    </row>
    <row r="52" spans="1:9" x14ac:dyDescent="0.2">
      <c r="A52" s="56" t="s">
        <v>9</v>
      </c>
      <c r="B52" s="57"/>
      <c r="C52" s="15"/>
      <c r="D52" s="15"/>
      <c r="E52" s="44"/>
      <c r="F52" s="44"/>
      <c r="G52" s="44"/>
      <c r="H52" s="44"/>
      <c r="I52" s="44"/>
    </row>
    <row r="54" spans="1:9" x14ac:dyDescent="0.2">
      <c r="F54" s="223"/>
    </row>
  </sheetData>
  <sheetProtection selectLockedCells="1"/>
  <mergeCells count="4">
    <mergeCell ref="A10:I11"/>
    <mergeCell ref="A13:I13"/>
    <mergeCell ref="A19:I20"/>
    <mergeCell ref="A25:I25"/>
  </mergeCells>
  <printOptions horizontalCentered="1"/>
  <pageMargins left="0.75" right="0.75" top="0.6" bottom="0.55000000000000004" header="0.28000000000000003" footer="0.16"/>
  <pageSetup scale="7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7A0A31-74F7-41A5-81F0-07931F00A435}">
  <sheetPr>
    <tabColor rgb="FF00B0F0"/>
    <pageSetUpPr fitToPage="1"/>
  </sheetPr>
  <dimension ref="A1:I48"/>
  <sheetViews>
    <sheetView topLeftCell="A10" zoomScaleNormal="100" workbookViewId="0">
      <selection activeCell="F38" sqref="F38"/>
    </sheetView>
  </sheetViews>
  <sheetFormatPr defaultRowHeight="12.75" x14ac:dyDescent="0.2"/>
  <cols>
    <col min="1" max="2" width="14.7109375" style="192" customWidth="1"/>
    <col min="3" max="8" width="14" style="192" customWidth="1"/>
    <col min="9" max="9" width="13.140625" style="192" customWidth="1"/>
    <col min="10" max="16384" width="9.140625" style="192"/>
  </cols>
  <sheetData>
    <row r="1" spans="1:9" x14ac:dyDescent="0.2">
      <c r="A1" s="37" t="s">
        <v>12</v>
      </c>
      <c r="B1" s="2" t="s">
        <v>44</v>
      </c>
      <c r="C1" s="38"/>
      <c r="D1" s="38"/>
      <c r="E1" s="37"/>
      <c r="F1" s="37"/>
      <c r="G1" s="39" t="s">
        <v>13</v>
      </c>
      <c r="H1" s="38" t="s">
        <v>409</v>
      </c>
      <c r="I1" s="38"/>
    </row>
    <row r="2" spans="1:9" x14ac:dyDescent="0.2">
      <c r="A2" s="37" t="s">
        <v>21</v>
      </c>
      <c r="B2" s="2" t="s">
        <v>351</v>
      </c>
      <c r="C2" s="38"/>
      <c r="D2" s="38"/>
      <c r="E2" s="37"/>
      <c r="F2" s="37"/>
      <c r="G2" s="39" t="s">
        <v>14</v>
      </c>
      <c r="H2" s="5" t="s">
        <v>410</v>
      </c>
      <c r="I2" s="40"/>
    </row>
    <row r="3" spans="1:9" x14ac:dyDescent="0.2">
      <c r="A3" s="37" t="s">
        <v>15</v>
      </c>
      <c r="B3" s="2" t="s">
        <v>352</v>
      </c>
      <c r="C3" s="38"/>
      <c r="D3" s="38"/>
      <c r="E3" s="37"/>
      <c r="F3" s="37"/>
      <c r="G3" s="39" t="s">
        <v>17</v>
      </c>
      <c r="H3" s="2" t="s">
        <v>49</v>
      </c>
      <c r="I3" s="38"/>
    </row>
    <row r="4" spans="1:9" x14ac:dyDescent="0.2">
      <c r="A4" s="37" t="s">
        <v>16</v>
      </c>
      <c r="B4" s="2" t="s">
        <v>353</v>
      </c>
      <c r="C4" s="40"/>
      <c r="D4" s="40"/>
      <c r="E4" s="37"/>
      <c r="F4" s="37"/>
      <c r="G4" s="39" t="s">
        <v>18</v>
      </c>
      <c r="H4" s="5" t="s">
        <v>354</v>
      </c>
      <c r="I4" s="40"/>
    </row>
    <row r="5" spans="1:9" x14ac:dyDescent="0.2">
      <c r="A5" s="37"/>
      <c r="B5" s="37"/>
      <c r="C5" s="37"/>
      <c r="D5" s="37"/>
      <c r="E5" s="37"/>
      <c r="F5" s="37"/>
      <c r="G5" s="37"/>
      <c r="H5" s="37"/>
      <c r="I5" s="37"/>
    </row>
    <row r="6" spans="1:9" x14ac:dyDescent="0.2">
      <c r="A6" s="37" t="s">
        <v>19</v>
      </c>
      <c r="B6" s="37"/>
      <c r="C6" s="37"/>
      <c r="D6" s="37"/>
      <c r="E6" s="37"/>
      <c r="F6" s="37"/>
      <c r="G6" s="37"/>
      <c r="H6" s="37"/>
      <c r="I6" s="37"/>
    </row>
    <row r="7" spans="1:9" ht="66" customHeight="1" x14ac:dyDescent="0.2">
      <c r="A7" s="252" t="s">
        <v>355</v>
      </c>
      <c r="B7" s="252"/>
      <c r="C7" s="252"/>
      <c r="D7" s="252"/>
      <c r="E7" s="252"/>
      <c r="F7" s="252"/>
      <c r="G7" s="252"/>
      <c r="H7" s="252"/>
      <c r="I7" s="252"/>
    </row>
    <row r="8" spans="1:9" x14ac:dyDescent="0.2">
      <c r="A8" s="190"/>
      <c r="B8" s="190"/>
      <c r="C8" s="190"/>
      <c r="D8" s="190"/>
      <c r="E8" s="190"/>
      <c r="F8" s="190"/>
      <c r="G8" s="190"/>
      <c r="H8" s="190"/>
      <c r="I8" s="190"/>
    </row>
    <row r="9" spans="1:9" ht="27" customHeight="1" x14ac:dyDescent="0.2">
      <c r="A9" s="253" t="s">
        <v>356</v>
      </c>
      <c r="B9" s="253"/>
      <c r="C9" s="253"/>
      <c r="D9" s="253"/>
      <c r="E9" s="253"/>
      <c r="F9" s="253"/>
      <c r="G9" s="253"/>
      <c r="H9" s="253"/>
      <c r="I9" s="253"/>
    </row>
    <row r="10" spans="1:9" ht="12.75" customHeight="1" x14ac:dyDescent="0.2">
      <c r="A10" s="191"/>
      <c r="B10" s="191"/>
      <c r="C10" s="191"/>
      <c r="D10" s="191"/>
      <c r="E10" s="191"/>
      <c r="F10" s="191"/>
      <c r="G10" s="191"/>
      <c r="H10" s="191"/>
      <c r="I10" s="191"/>
    </row>
    <row r="11" spans="1:9" x14ac:dyDescent="0.2">
      <c r="A11" s="192" t="s">
        <v>22</v>
      </c>
    </row>
    <row r="12" spans="1:9" ht="38.25" customHeight="1" x14ac:dyDescent="0.2">
      <c r="A12" s="253" t="s">
        <v>357</v>
      </c>
      <c r="B12" s="253"/>
      <c r="C12" s="253"/>
      <c r="D12" s="253"/>
      <c r="E12" s="253"/>
      <c r="F12" s="253"/>
      <c r="G12" s="253"/>
      <c r="H12" s="253"/>
      <c r="I12" s="253"/>
    </row>
    <row r="13" spans="1:9" ht="29.25" customHeight="1" x14ac:dyDescent="0.2">
      <c r="A13" s="191"/>
      <c r="B13" s="191"/>
      <c r="C13" s="191"/>
      <c r="D13" s="191"/>
      <c r="E13" s="191"/>
      <c r="F13" s="191"/>
      <c r="G13" s="191"/>
      <c r="H13" s="191"/>
      <c r="I13" s="191"/>
    </row>
    <row r="14" spans="1:9" x14ac:dyDescent="0.2">
      <c r="A14" s="192" t="s">
        <v>358</v>
      </c>
    </row>
    <row r="16" spans="1:9" x14ac:dyDescent="0.2">
      <c r="A16" s="252" t="s">
        <v>411</v>
      </c>
      <c r="B16" s="252"/>
      <c r="C16" s="252"/>
      <c r="D16" s="252"/>
      <c r="E16" s="252"/>
      <c r="F16" s="252"/>
      <c r="G16" s="252"/>
      <c r="H16" s="252"/>
      <c r="I16" s="252"/>
    </row>
    <row r="17" spans="1:9" ht="52.5" customHeight="1" x14ac:dyDescent="0.2">
      <c r="A17" s="252"/>
      <c r="B17" s="252"/>
      <c r="C17" s="252"/>
      <c r="D17" s="252"/>
      <c r="E17" s="252"/>
      <c r="F17" s="252"/>
      <c r="G17" s="252"/>
      <c r="H17" s="252"/>
      <c r="I17" s="252"/>
    </row>
    <row r="18" spans="1:9" x14ac:dyDescent="0.2">
      <c r="A18" s="155"/>
      <c r="B18" s="155"/>
      <c r="C18" s="155"/>
      <c r="D18" s="155"/>
      <c r="E18" s="155"/>
      <c r="F18" s="155"/>
      <c r="G18" s="155"/>
      <c r="H18" s="155"/>
      <c r="I18" s="155"/>
    </row>
    <row r="19" spans="1:9" x14ac:dyDescent="0.2">
      <c r="A19" s="249" t="s">
        <v>11</v>
      </c>
      <c r="B19" s="250"/>
      <c r="C19" s="250"/>
      <c r="D19" s="250"/>
      <c r="E19" s="250"/>
      <c r="F19" s="250"/>
      <c r="G19" s="250"/>
      <c r="H19" s="250"/>
      <c r="I19" s="251"/>
    </row>
    <row r="20" spans="1:9" ht="12.75" customHeight="1" x14ac:dyDescent="0.2">
      <c r="A20" s="156"/>
      <c r="B20" s="157"/>
      <c r="C20" s="158" t="s">
        <v>29</v>
      </c>
      <c r="D20" s="159" t="s">
        <v>30</v>
      </c>
      <c r="E20" s="159" t="s">
        <v>31</v>
      </c>
      <c r="F20" s="159" t="s">
        <v>32</v>
      </c>
      <c r="G20" s="10" t="s">
        <v>374</v>
      </c>
      <c r="H20" s="10" t="s">
        <v>375</v>
      </c>
      <c r="I20" s="10" t="s">
        <v>376</v>
      </c>
    </row>
    <row r="21" spans="1:9" x14ac:dyDescent="0.2">
      <c r="A21" s="156"/>
      <c r="B21" s="157"/>
      <c r="C21" s="160" t="s">
        <v>10</v>
      </c>
      <c r="D21" s="13" t="s">
        <v>10</v>
      </c>
      <c r="E21" s="13" t="s">
        <v>10</v>
      </c>
      <c r="F21" s="13" t="s">
        <v>10</v>
      </c>
      <c r="G21" s="13" t="s">
        <v>377</v>
      </c>
      <c r="H21" s="13" t="s">
        <v>377</v>
      </c>
      <c r="I21" s="13" t="s">
        <v>377</v>
      </c>
    </row>
    <row r="22" spans="1:9" x14ac:dyDescent="0.2">
      <c r="A22" s="41" t="s">
        <v>0</v>
      </c>
      <c r="B22" s="42"/>
      <c r="C22" s="44">
        <v>750000</v>
      </c>
      <c r="D22" s="44">
        <v>500000</v>
      </c>
      <c r="E22" s="44">
        <v>500000</v>
      </c>
      <c r="F22" s="44">
        <v>500000</v>
      </c>
      <c r="G22" s="44">
        <v>500000</v>
      </c>
      <c r="H22" s="44">
        <v>500000</v>
      </c>
      <c r="I22" s="44">
        <v>500000</v>
      </c>
    </row>
    <row r="23" spans="1:9" ht="12.75" customHeight="1" x14ac:dyDescent="0.2">
      <c r="A23" s="41" t="s">
        <v>1</v>
      </c>
      <c r="B23" s="42"/>
      <c r="C23" s="44">
        <v>819724</v>
      </c>
      <c r="D23" s="44">
        <f t="shared" ref="D23:I23" si="0">C34</f>
        <v>606768.9800000001</v>
      </c>
      <c r="E23" s="44">
        <f t="shared" si="0"/>
        <v>527698.30000000005</v>
      </c>
      <c r="F23" s="44">
        <f t="shared" si="0"/>
        <v>395650.26000000007</v>
      </c>
      <c r="G23" s="44">
        <f t="shared" si="0"/>
        <v>394271.60000000009</v>
      </c>
      <c r="H23" s="44">
        <f t="shared" si="0"/>
        <v>194271.60000000009</v>
      </c>
      <c r="I23" s="44">
        <f t="shared" si="0"/>
        <v>94271.600000000093</v>
      </c>
    </row>
    <row r="24" spans="1:9" x14ac:dyDescent="0.2">
      <c r="A24" s="41" t="s">
        <v>2</v>
      </c>
      <c r="B24" s="42"/>
      <c r="C24" s="44">
        <v>369085.85</v>
      </c>
      <c r="D24" s="44">
        <v>703737.35</v>
      </c>
      <c r="E24" s="44">
        <v>347534.05</v>
      </c>
      <c r="F24" s="44">
        <v>341471.21</v>
      </c>
      <c r="G24" s="44">
        <v>500000</v>
      </c>
      <c r="H24" s="44">
        <v>500000</v>
      </c>
      <c r="I24" s="44">
        <v>500000</v>
      </c>
    </row>
    <row r="25" spans="1:9" x14ac:dyDescent="0.2">
      <c r="A25" s="41" t="s">
        <v>3</v>
      </c>
      <c r="B25" s="42"/>
      <c r="C25" s="44">
        <v>582040.87</v>
      </c>
      <c r="D25" s="44">
        <f>782808.03-242915.31</f>
        <v>539892.72</v>
      </c>
      <c r="E25" s="44">
        <v>479582.09</v>
      </c>
      <c r="F25" s="44">
        <v>342849.87</v>
      </c>
      <c r="G25" s="44">
        <v>700000</v>
      </c>
      <c r="H25" s="44">
        <v>600000</v>
      </c>
      <c r="I25" s="44">
        <v>594272</v>
      </c>
    </row>
    <row r="26" spans="1:9" x14ac:dyDescent="0.2">
      <c r="A26" s="41"/>
      <c r="B26" s="42"/>
      <c r="C26" s="44"/>
      <c r="D26" s="44"/>
      <c r="E26" s="44"/>
      <c r="F26" s="44"/>
      <c r="G26" s="44"/>
      <c r="H26" s="44"/>
      <c r="I26" s="44"/>
    </row>
    <row r="27" spans="1:9" x14ac:dyDescent="0.2">
      <c r="A27" s="8" t="s">
        <v>4</v>
      </c>
      <c r="B27" s="6"/>
      <c r="C27" s="16"/>
      <c r="D27" s="16"/>
      <c r="E27" s="16"/>
      <c r="F27" s="14"/>
      <c r="G27" s="14"/>
      <c r="H27" s="14"/>
      <c r="I27" s="14"/>
    </row>
    <row r="28" spans="1:9" x14ac:dyDescent="0.2">
      <c r="A28" s="8" t="s">
        <v>28</v>
      </c>
      <c r="B28" s="9"/>
      <c r="C28" s="16"/>
      <c r="D28" s="16"/>
      <c r="E28" s="16"/>
      <c r="F28" s="14"/>
      <c r="G28" s="14"/>
      <c r="H28" s="14"/>
      <c r="I28" s="14"/>
    </row>
    <row r="29" spans="1:9" x14ac:dyDescent="0.2">
      <c r="A29" s="24" t="s">
        <v>87</v>
      </c>
      <c r="B29" s="25"/>
      <c r="C29" s="15"/>
      <c r="D29" s="15">
        <v>-242915.31</v>
      </c>
      <c r="E29" s="15"/>
      <c r="F29" s="15"/>
      <c r="G29" s="15"/>
      <c r="H29" s="15"/>
      <c r="I29" s="15"/>
    </row>
    <row r="30" spans="1:9" x14ac:dyDescent="0.2">
      <c r="A30" s="24"/>
      <c r="B30" s="25"/>
      <c r="C30" s="15"/>
      <c r="D30" s="15"/>
      <c r="E30" s="15"/>
      <c r="F30" s="15"/>
      <c r="G30" s="15"/>
      <c r="H30" s="15"/>
      <c r="I30" s="15"/>
    </row>
    <row r="31" spans="1:9" x14ac:dyDescent="0.2">
      <c r="A31" s="24"/>
      <c r="B31" s="25"/>
      <c r="C31" s="15"/>
      <c r="D31" s="15"/>
      <c r="E31" s="15"/>
      <c r="F31" s="15"/>
      <c r="G31" s="15"/>
      <c r="H31" s="15"/>
      <c r="I31" s="15"/>
    </row>
    <row r="32" spans="1:9" x14ac:dyDescent="0.2">
      <c r="A32" s="8" t="s">
        <v>5</v>
      </c>
      <c r="B32" s="9"/>
      <c r="C32" s="14">
        <f t="shared" ref="C32" si="1">SUM(C29:C31)</f>
        <v>0</v>
      </c>
      <c r="D32" s="14">
        <f t="shared" ref="D32:I32" si="2">SUM(D29:D31)</f>
        <v>-242915.31</v>
      </c>
      <c r="E32" s="14">
        <f t="shared" si="2"/>
        <v>0</v>
      </c>
      <c r="F32" s="14">
        <f t="shared" si="2"/>
        <v>0</v>
      </c>
      <c r="G32" s="14">
        <f t="shared" si="2"/>
        <v>0</v>
      </c>
      <c r="H32" s="14">
        <f t="shared" si="2"/>
        <v>0</v>
      </c>
      <c r="I32" s="14">
        <f t="shared" si="2"/>
        <v>0</v>
      </c>
    </row>
    <row r="33" spans="1:9" x14ac:dyDescent="0.2">
      <c r="A33" s="41"/>
      <c r="B33" s="42"/>
      <c r="C33" s="44"/>
      <c r="D33" s="44"/>
      <c r="E33" s="44"/>
      <c r="F33" s="44"/>
      <c r="G33" s="44"/>
      <c r="H33" s="44"/>
      <c r="I33" s="44"/>
    </row>
    <row r="34" spans="1:9" x14ac:dyDescent="0.2">
      <c r="A34" s="41" t="s">
        <v>7</v>
      </c>
      <c r="B34" s="42"/>
      <c r="C34" s="45">
        <f t="shared" ref="C34:I34" si="3">+C23+C24-C25+C32</f>
        <v>606768.9800000001</v>
      </c>
      <c r="D34" s="45">
        <f t="shared" si="3"/>
        <v>527698.30000000005</v>
      </c>
      <c r="E34" s="45">
        <f t="shared" si="3"/>
        <v>395650.26000000007</v>
      </c>
      <c r="F34" s="45">
        <f>+F23+F24-F25+F32</f>
        <v>394271.60000000009</v>
      </c>
      <c r="G34" s="45">
        <f t="shared" si="3"/>
        <v>194271.60000000009</v>
      </c>
      <c r="H34" s="45">
        <f t="shared" si="3"/>
        <v>94271.600000000093</v>
      </c>
      <c r="I34" s="45">
        <f t="shared" si="3"/>
        <v>-0.39999999990686774</v>
      </c>
    </row>
    <row r="35" spans="1:9" x14ac:dyDescent="0.2">
      <c r="A35" s="46"/>
      <c r="B35" s="47"/>
      <c r="C35" s="44"/>
      <c r="D35" s="44"/>
      <c r="E35" s="44"/>
      <c r="F35" s="44"/>
      <c r="G35" s="44"/>
      <c r="H35" s="44"/>
      <c r="I35" s="44"/>
    </row>
    <row r="36" spans="1:9" x14ac:dyDescent="0.2">
      <c r="A36" s="41" t="s">
        <v>23</v>
      </c>
      <c r="B36" s="42"/>
      <c r="C36" s="44">
        <v>258998.43</v>
      </c>
      <c r="D36" s="44">
        <v>184998</v>
      </c>
      <c r="E36" s="44">
        <v>0</v>
      </c>
      <c r="F36" s="44">
        <v>0</v>
      </c>
      <c r="G36" s="44">
        <v>0</v>
      </c>
      <c r="H36" s="44">
        <v>0</v>
      </c>
      <c r="I36" s="44">
        <v>0</v>
      </c>
    </row>
    <row r="37" spans="1:9" x14ac:dyDescent="0.2">
      <c r="A37" s="46"/>
      <c r="B37" s="47"/>
      <c r="C37" s="44"/>
      <c r="D37" s="44"/>
      <c r="E37" s="44"/>
      <c r="F37" s="44"/>
      <c r="G37" s="44"/>
      <c r="H37" s="44"/>
      <c r="I37" s="44"/>
    </row>
    <row r="38" spans="1:9" x14ac:dyDescent="0.2">
      <c r="A38" s="41" t="s">
        <v>24</v>
      </c>
      <c r="B38" s="48"/>
      <c r="C38" s="49">
        <f t="shared" ref="C38:I38" si="4">C34-C36</f>
        <v>347770.5500000001</v>
      </c>
      <c r="D38" s="49">
        <f t="shared" si="4"/>
        <v>342700.30000000005</v>
      </c>
      <c r="E38" s="49">
        <f t="shared" si="4"/>
        <v>395650.26000000007</v>
      </c>
      <c r="F38" s="49">
        <f t="shared" si="4"/>
        <v>394271.60000000009</v>
      </c>
      <c r="G38" s="49">
        <f t="shared" si="4"/>
        <v>194271.60000000009</v>
      </c>
      <c r="H38" s="49">
        <f t="shared" si="4"/>
        <v>94271.600000000093</v>
      </c>
      <c r="I38" s="49">
        <f t="shared" si="4"/>
        <v>-0.39999999990686774</v>
      </c>
    </row>
    <row r="39" spans="1:9" x14ac:dyDescent="0.2">
      <c r="A39" s="50"/>
      <c r="B39" s="50"/>
      <c r="C39" s="31"/>
      <c r="D39" s="31"/>
      <c r="E39" s="31"/>
      <c r="F39" s="51"/>
      <c r="G39" s="51"/>
      <c r="H39" s="51"/>
      <c r="I39" s="51"/>
    </row>
    <row r="40" spans="1:9" x14ac:dyDescent="0.2">
      <c r="A40" s="52" t="s">
        <v>25</v>
      </c>
      <c r="B40" s="38"/>
      <c r="C40" s="33"/>
      <c r="D40" s="33"/>
      <c r="E40" s="33"/>
      <c r="F40" s="53"/>
      <c r="G40" s="53"/>
      <c r="H40" s="53"/>
      <c r="I40" s="53"/>
    </row>
    <row r="41" spans="1:9" x14ac:dyDescent="0.2">
      <c r="A41" s="54" t="s">
        <v>27</v>
      </c>
      <c r="B41" s="47"/>
      <c r="C41" s="27"/>
      <c r="D41" s="27"/>
      <c r="E41" s="27"/>
      <c r="F41" s="55"/>
      <c r="G41" s="55"/>
      <c r="H41" s="55"/>
      <c r="I41" s="55"/>
    </row>
    <row r="42" spans="1:9" x14ac:dyDescent="0.2">
      <c r="A42" s="41"/>
      <c r="B42" s="42"/>
      <c r="C42" s="44"/>
      <c r="D42" s="44"/>
      <c r="E42" s="44"/>
      <c r="F42" s="44"/>
      <c r="G42" s="44"/>
      <c r="H42" s="44"/>
      <c r="I42" s="44"/>
    </row>
    <row r="43" spans="1:9" x14ac:dyDescent="0.2">
      <c r="A43" s="41" t="s">
        <v>6</v>
      </c>
      <c r="B43" s="42"/>
      <c r="C43" s="15"/>
      <c r="D43" s="15"/>
      <c r="E43" s="44"/>
      <c r="F43" s="44"/>
      <c r="G43" s="44"/>
      <c r="H43" s="44"/>
      <c r="I43" s="44"/>
    </row>
    <row r="44" spans="1:9" x14ac:dyDescent="0.2">
      <c r="A44" s="41"/>
      <c r="B44" s="42"/>
      <c r="C44" s="15"/>
      <c r="D44" s="15"/>
      <c r="E44" s="44"/>
      <c r="F44" s="44"/>
      <c r="G44" s="44"/>
      <c r="H44" s="44"/>
      <c r="I44" s="44"/>
    </row>
    <row r="45" spans="1:9" x14ac:dyDescent="0.2">
      <c r="A45" s="54" t="s">
        <v>8</v>
      </c>
      <c r="B45" s="48"/>
      <c r="C45" s="15"/>
      <c r="D45" s="15"/>
      <c r="E45" s="44"/>
      <c r="F45" s="44"/>
      <c r="G45" s="44"/>
      <c r="H45" s="44"/>
      <c r="I45" s="44"/>
    </row>
    <row r="46" spans="1:9" x14ac:dyDescent="0.2">
      <c r="A46" s="56" t="s">
        <v>9</v>
      </c>
      <c r="B46" s="57"/>
      <c r="C46" s="15"/>
      <c r="D46" s="15"/>
      <c r="E46" s="44"/>
      <c r="F46" s="44"/>
      <c r="G46" s="44"/>
      <c r="H46" s="44"/>
      <c r="I46" s="44"/>
    </row>
    <row r="47" spans="1:9" x14ac:dyDescent="0.2">
      <c r="A47" s="161" t="s">
        <v>8</v>
      </c>
      <c r="B47" s="162"/>
      <c r="C47" s="163"/>
      <c r="D47" s="163"/>
      <c r="E47" s="164"/>
      <c r="F47" s="164"/>
      <c r="G47" s="164"/>
      <c r="H47" s="164"/>
      <c r="I47" s="164"/>
    </row>
    <row r="48" spans="1:9" x14ac:dyDescent="0.2">
      <c r="A48" s="165" t="s">
        <v>9</v>
      </c>
      <c r="B48" s="166"/>
      <c r="C48" s="163"/>
      <c r="D48" s="163"/>
      <c r="E48" s="164"/>
      <c r="F48" s="164"/>
      <c r="G48" s="164"/>
      <c r="H48" s="164"/>
      <c r="I48" s="164"/>
    </row>
  </sheetData>
  <sheetProtection selectLockedCells="1"/>
  <mergeCells count="5">
    <mergeCell ref="A7:I7"/>
    <mergeCell ref="A9:I9"/>
    <mergeCell ref="A12:I12"/>
    <mergeCell ref="A16:I17"/>
    <mergeCell ref="A19:I19"/>
  </mergeCells>
  <printOptions horizontalCentered="1"/>
  <pageMargins left="0.75" right="0.75" top="0.6" bottom="0.55000000000000004" header="0.28000000000000003" footer="0.16"/>
  <pageSetup scale="7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FAFE4-400C-4CF1-98D2-EB6E34F6E007}">
  <sheetPr>
    <tabColor rgb="FF00B0F0"/>
    <pageSetUpPr fitToPage="1"/>
  </sheetPr>
  <dimension ref="A1:T49"/>
  <sheetViews>
    <sheetView topLeftCell="A13" workbookViewId="0">
      <selection activeCell="F24" sqref="F24"/>
    </sheetView>
  </sheetViews>
  <sheetFormatPr defaultColWidth="9.140625" defaultRowHeight="12.75" x14ac:dyDescent="0.2"/>
  <cols>
    <col min="1" max="2" width="14.5703125" style="167" customWidth="1"/>
    <col min="3" max="8" width="14" style="167" customWidth="1"/>
    <col min="9" max="9" width="13.140625" style="167" customWidth="1"/>
    <col min="10" max="16384" width="9.140625" style="167"/>
  </cols>
  <sheetData>
    <row r="1" spans="1:9" x14ac:dyDescent="0.2">
      <c r="A1" s="37"/>
      <c r="B1" s="37"/>
      <c r="C1" s="37"/>
      <c r="D1" s="37"/>
      <c r="E1" s="37"/>
      <c r="F1" s="37"/>
      <c r="G1" s="37"/>
      <c r="H1" s="37"/>
      <c r="I1" s="37"/>
    </row>
    <row r="2" spans="1:9" x14ac:dyDescent="0.2">
      <c r="A2" s="37" t="s">
        <v>12</v>
      </c>
      <c r="B2" s="38" t="s">
        <v>44</v>
      </c>
      <c r="C2" s="38"/>
      <c r="D2" s="38"/>
      <c r="E2" s="37"/>
      <c r="F2" s="37"/>
      <c r="G2" s="39" t="s">
        <v>13</v>
      </c>
      <c r="H2" s="222" t="s">
        <v>436</v>
      </c>
      <c r="I2" s="38"/>
    </row>
    <row r="3" spans="1:9" x14ac:dyDescent="0.2">
      <c r="A3" s="37" t="s">
        <v>21</v>
      </c>
      <c r="B3" s="38" t="s">
        <v>361</v>
      </c>
      <c r="C3" s="38"/>
      <c r="D3" s="38"/>
      <c r="E3" s="37"/>
      <c r="F3" s="37"/>
      <c r="G3" s="39" t="s">
        <v>14</v>
      </c>
      <c r="H3" s="237" t="s">
        <v>468</v>
      </c>
      <c r="I3" s="40"/>
    </row>
    <row r="4" spans="1:9" x14ac:dyDescent="0.2">
      <c r="A4" s="37" t="s">
        <v>15</v>
      </c>
      <c r="B4" s="38" t="s">
        <v>478</v>
      </c>
      <c r="C4" s="38"/>
      <c r="D4" s="38"/>
      <c r="E4" s="37"/>
      <c r="F4" s="37"/>
      <c r="G4" s="39" t="s">
        <v>17</v>
      </c>
      <c r="H4" s="38" t="s">
        <v>49</v>
      </c>
      <c r="I4" s="38"/>
    </row>
    <row r="5" spans="1:9" x14ac:dyDescent="0.2">
      <c r="A5" s="37" t="s">
        <v>16</v>
      </c>
      <c r="B5" s="38" t="s">
        <v>479</v>
      </c>
      <c r="C5" s="40"/>
      <c r="D5" s="40"/>
      <c r="E5" s="37"/>
      <c r="F5" s="37"/>
      <c r="G5" s="39" t="s">
        <v>18</v>
      </c>
      <c r="H5" s="40" t="s">
        <v>371</v>
      </c>
      <c r="I5" s="40"/>
    </row>
    <row r="6" spans="1:9" x14ac:dyDescent="0.2">
      <c r="A6" s="37"/>
      <c r="B6" s="37"/>
      <c r="C6" s="37"/>
      <c r="D6" s="37"/>
      <c r="E6" s="37"/>
      <c r="F6" s="37"/>
      <c r="G6" s="238" t="s">
        <v>484</v>
      </c>
      <c r="H6" s="94"/>
      <c r="I6" s="37"/>
    </row>
    <row r="7" spans="1:9" x14ac:dyDescent="0.2">
      <c r="A7" s="37"/>
      <c r="B7" s="37"/>
      <c r="C7" s="37"/>
      <c r="D7" s="37"/>
      <c r="E7" s="37"/>
      <c r="F7" s="37"/>
      <c r="G7" s="238" t="s">
        <v>485</v>
      </c>
      <c r="H7" s="37"/>
      <c r="I7" s="37"/>
    </row>
    <row r="8" spans="1:9" x14ac:dyDescent="0.2">
      <c r="A8" s="37" t="s">
        <v>19</v>
      </c>
      <c r="B8" s="37"/>
      <c r="C8" s="37"/>
      <c r="D8" s="37"/>
      <c r="E8" s="37"/>
      <c r="F8" s="37"/>
      <c r="G8" s="37"/>
      <c r="H8" s="37"/>
      <c r="I8" s="37"/>
    </row>
    <row r="9" spans="1:9" s="146" customFormat="1" ht="55.5" customHeight="1" x14ac:dyDescent="0.2">
      <c r="A9" s="254" t="s">
        <v>480</v>
      </c>
      <c r="B9" s="255"/>
      <c r="C9" s="255"/>
      <c r="D9" s="255"/>
      <c r="E9" s="255"/>
      <c r="F9" s="255"/>
      <c r="G9" s="255"/>
      <c r="H9" s="255"/>
      <c r="I9" s="255"/>
    </row>
    <row r="10" spans="1:9" x14ac:dyDescent="0.2">
      <c r="A10" s="37"/>
      <c r="B10" s="37"/>
      <c r="C10" s="37"/>
      <c r="D10" s="37"/>
      <c r="E10" s="37"/>
      <c r="F10" s="37"/>
      <c r="G10" s="37"/>
      <c r="H10" s="37"/>
      <c r="I10" s="37"/>
    </row>
    <row r="11" spans="1:9" x14ac:dyDescent="0.2">
      <c r="A11" s="37" t="s">
        <v>20</v>
      </c>
      <c r="B11" s="37"/>
      <c r="C11" s="37"/>
      <c r="D11" s="37"/>
      <c r="E11" s="37"/>
      <c r="F11" s="37"/>
      <c r="G11" s="37"/>
      <c r="H11" s="37"/>
      <c r="I11" s="37"/>
    </row>
    <row r="12" spans="1:9" s="146" customFormat="1" x14ac:dyDescent="0.2">
      <c r="A12" s="254" t="s">
        <v>481</v>
      </c>
      <c r="B12" s="256"/>
      <c r="C12" s="256"/>
      <c r="D12" s="256"/>
      <c r="E12" s="256"/>
      <c r="F12" s="256"/>
      <c r="G12" s="256"/>
      <c r="H12" s="256"/>
      <c r="I12" s="256"/>
    </row>
    <row r="13" spans="1:9" s="146" customFormat="1" x14ac:dyDescent="0.2">
      <c r="A13" s="235"/>
      <c r="B13" s="239"/>
      <c r="C13" s="239"/>
      <c r="D13" s="239"/>
      <c r="E13" s="239"/>
      <c r="F13" s="239"/>
      <c r="G13" s="239"/>
      <c r="H13" s="239"/>
      <c r="I13" s="239"/>
    </row>
    <row r="14" spans="1:9" x14ac:dyDescent="0.2">
      <c r="A14" s="37" t="s">
        <v>22</v>
      </c>
      <c r="B14" s="37"/>
      <c r="C14" s="37"/>
      <c r="D14" s="37"/>
      <c r="E14" s="37"/>
      <c r="F14" s="37"/>
      <c r="G14" s="37"/>
      <c r="H14" s="37"/>
      <c r="I14" s="37"/>
    </row>
    <row r="15" spans="1:9" s="236" customFormat="1" ht="58.5" customHeight="1" x14ac:dyDescent="0.2">
      <c r="A15" s="254" t="s">
        <v>482</v>
      </c>
      <c r="B15" s="256"/>
      <c r="C15" s="256"/>
      <c r="D15" s="256"/>
      <c r="E15" s="256"/>
      <c r="F15" s="256"/>
      <c r="G15" s="256"/>
      <c r="H15" s="256"/>
      <c r="I15" s="256"/>
    </row>
    <row r="16" spans="1:9" s="236" customFormat="1" x14ac:dyDescent="0.2">
      <c r="A16" s="235"/>
      <c r="B16" s="239"/>
      <c r="C16" s="239"/>
      <c r="D16" s="239"/>
      <c r="E16" s="239"/>
      <c r="F16" s="239"/>
      <c r="G16" s="239"/>
      <c r="H16" s="239"/>
      <c r="I16" s="239"/>
    </row>
    <row r="17" spans="1:20" x14ac:dyDescent="0.2">
      <c r="A17" s="167" t="s">
        <v>26</v>
      </c>
      <c r="B17" s="37"/>
      <c r="C17" s="37"/>
      <c r="D17" s="37"/>
      <c r="E17" s="37"/>
      <c r="F17" s="37"/>
      <c r="G17" s="37"/>
      <c r="H17" s="37"/>
      <c r="I17" s="37"/>
    </row>
    <row r="18" spans="1:20" s="236" customFormat="1" ht="43.5" customHeight="1" x14ac:dyDescent="0.2">
      <c r="A18" s="254" t="s">
        <v>483</v>
      </c>
      <c r="B18" s="256"/>
      <c r="C18" s="256"/>
      <c r="D18" s="256"/>
      <c r="E18" s="256"/>
      <c r="F18" s="256"/>
      <c r="G18" s="256"/>
      <c r="H18" s="256"/>
      <c r="I18" s="256"/>
    </row>
    <row r="19" spans="1:20" x14ac:dyDescent="0.2">
      <c r="B19" s="37"/>
      <c r="C19" s="37"/>
      <c r="D19" s="37"/>
      <c r="E19" s="37"/>
      <c r="F19" s="37"/>
      <c r="G19" s="37"/>
      <c r="H19" s="37"/>
      <c r="I19" s="37"/>
    </row>
    <row r="20" spans="1:20" s="7" customFormat="1" x14ac:dyDescent="0.2">
      <c r="A20" s="201" t="s">
        <v>415</v>
      </c>
      <c r="B20" s="234"/>
      <c r="C20" s="234"/>
      <c r="D20" s="234"/>
      <c r="E20" s="234"/>
      <c r="F20" s="234"/>
      <c r="G20" s="234"/>
      <c r="H20" s="234"/>
      <c r="I20" s="234"/>
      <c r="L20" s="236"/>
      <c r="M20" s="236"/>
      <c r="N20" s="236"/>
      <c r="O20" s="236"/>
      <c r="P20" s="236"/>
      <c r="Q20" s="236"/>
      <c r="R20" s="236"/>
      <c r="S20" s="236"/>
      <c r="T20" s="236"/>
    </row>
    <row r="21" spans="1:20" x14ac:dyDescent="0.2">
      <c r="A21" s="37"/>
      <c r="B21" s="37"/>
      <c r="C21" s="37"/>
      <c r="D21" s="37"/>
      <c r="E21" s="37"/>
      <c r="F21" s="37"/>
      <c r="G21" s="37"/>
      <c r="H21" s="37"/>
      <c r="I21" s="37"/>
    </row>
    <row r="22" spans="1:20" x14ac:dyDescent="0.2">
      <c r="A22" s="249" t="s">
        <v>11</v>
      </c>
      <c r="B22" s="250"/>
      <c r="C22" s="250"/>
      <c r="D22" s="250"/>
      <c r="E22" s="250"/>
      <c r="F22" s="250"/>
      <c r="G22" s="250"/>
      <c r="H22" s="250"/>
      <c r="I22" s="251"/>
    </row>
    <row r="23" spans="1:20" x14ac:dyDescent="0.2">
      <c r="A23" s="41"/>
      <c r="B23" s="42"/>
      <c r="C23" s="43" t="s">
        <v>29</v>
      </c>
      <c r="D23" s="105" t="s">
        <v>30</v>
      </c>
      <c r="E23" s="43" t="s">
        <v>31</v>
      </c>
      <c r="F23" s="43" t="s">
        <v>32</v>
      </c>
      <c r="G23" s="10" t="s">
        <v>374</v>
      </c>
      <c r="H23" s="10" t="s">
        <v>375</v>
      </c>
      <c r="I23" s="10" t="s">
        <v>376</v>
      </c>
    </row>
    <row r="24" spans="1:20" x14ac:dyDescent="0.2">
      <c r="A24" s="41"/>
      <c r="B24" s="42"/>
      <c r="C24" s="13" t="s">
        <v>10</v>
      </c>
      <c r="D24" s="106" t="s">
        <v>10</v>
      </c>
      <c r="E24" s="106" t="s">
        <v>10</v>
      </c>
      <c r="F24" s="106" t="s">
        <v>10</v>
      </c>
      <c r="G24" s="13" t="s">
        <v>377</v>
      </c>
      <c r="H24" s="13" t="s">
        <v>377</v>
      </c>
      <c r="I24" s="13" t="s">
        <v>377</v>
      </c>
    </row>
    <row r="25" spans="1:20" x14ac:dyDescent="0.2">
      <c r="A25" s="41" t="s">
        <v>0</v>
      </c>
      <c r="B25" s="42"/>
      <c r="C25" s="44">
        <v>0</v>
      </c>
      <c r="D25" s="170">
        <v>0</v>
      </c>
      <c r="E25" s="44">
        <v>0</v>
      </c>
      <c r="F25" s="44">
        <v>0</v>
      </c>
      <c r="G25" s="44">
        <v>0</v>
      </c>
      <c r="H25" s="44">
        <v>0</v>
      </c>
      <c r="I25" s="44">
        <v>0</v>
      </c>
    </row>
    <row r="26" spans="1:20" x14ac:dyDescent="0.2">
      <c r="A26" s="41" t="s">
        <v>1</v>
      </c>
      <c r="B26" s="42"/>
      <c r="C26" s="44">
        <f t="shared" ref="C26" si="0">B37</f>
        <v>0</v>
      </c>
      <c r="D26" s="170">
        <f t="shared" ref="D26" si="1">C37</f>
        <v>0</v>
      </c>
      <c r="E26" s="44">
        <v>0</v>
      </c>
      <c r="F26" s="44">
        <f t="shared" ref="F26" si="2">E37</f>
        <v>0</v>
      </c>
      <c r="G26" s="44">
        <f t="shared" ref="G26" si="3">F37</f>
        <v>7916439.25</v>
      </c>
      <c r="H26" s="44">
        <f t="shared" ref="H26" si="4">G37</f>
        <v>0</v>
      </c>
      <c r="I26" s="44">
        <f t="shared" ref="I26" si="5">H37</f>
        <v>0</v>
      </c>
    </row>
    <row r="27" spans="1:20" x14ac:dyDescent="0.2">
      <c r="A27" s="41" t="s">
        <v>2</v>
      </c>
      <c r="B27" s="42"/>
      <c r="C27" s="44">
        <v>0</v>
      </c>
      <c r="D27" s="170">
        <v>0</v>
      </c>
      <c r="E27" s="44">
        <v>0</v>
      </c>
      <c r="F27" s="44">
        <v>951903.56</v>
      </c>
      <c r="G27" s="44"/>
      <c r="H27" s="44"/>
      <c r="I27" s="44"/>
    </row>
    <row r="28" spans="1:20" x14ac:dyDescent="0.2">
      <c r="A28" s="41" t="s">
        <v>3</v>
      </c>
      <c r="B28" s="42"/>
      <c r="C28" s="45">
        <v>0</v>
      </c>
      <c r="D28" s="170">
        <v>0</v>
      </c>
      <c r="E28" s="44">
        <v>0</v>
      </c>
      <c r="F28" s="44">
        <v>199445.31</v>
      </c>
      <c r="G28" s="44"/>
      <c r="H28" s="44"/>
      <c r="I28" s="44"/>
    </row>
    <row r="29" spans="1:20" x14ac:dyDescent="0.2">
      <c r="A29" s="41"/>
      <c r="B29" s="42"/>
      <c r="C29" s="44"/>
      <c r="D29" s="44"/>
      <c r="E29" s="44"/>
      <c r="F29" s="44"/>
      <c r="G29" s="44"/>
      <c r="H29" s="44"/>
      <c r="I29" s="44"/>
    </row>
    <row r="30" spans="1:20" x14ac:dyDescent="0.2">
      <c r="A30" s="8" t="s">
        <v>4</v>
      </c>
      <c r="B30" s="6"/>
      <c r="C30" s="16"/>
      <c r="D30" s="16"/>
      <c r="E30" s="16"/>
      <c r="F30" s="14"/>
      <c r="G30" s="14"/>
      <c r="H30" s="14"/>
      <c r="I30" s="14"/>
    </row>
    <row r="31" spans="1:20" x14ac:dyDescent="0.2">
      <c r="A31" s="8" t="s">
        <v>28</v>
      </c>
      <c r="B31" s="9"/>
      <c r="C31" s="16"/>
      <c r="D31" s="16"/>
      <c r="E31" s="16"/>
      <c r="F31" s="14"/>
      <c r="G31" s="14"/>
      <c r="H31" s="14"/>
      <c r="I31" s="14"/>
    </row>
    <row r="32" spans="1:20" x14ac:dyDescent="0.2">
      <c r="A32" s="24" t="s">
        <v>372</v>
      </c>
      <c r="B32" s="25"/>
      <c r="C32" s="15"/>
      <c r="D32" s="15"/>
      <c r="E32" s="15"/>
      <c r="F32" s="15">
        <v>1394273</v>
      </c>
      <c r="G32" s="15"/>
      <c r="H32" s="15"/>
      <c r="I32" s="15"/>
    </row>
    <row r="33" spans="1:9" x14ac:dyDescent="0.2">
      <c r="A33" s="24" t="s">
        <v>373</v>
      </c>
      <c r="B33" s="25"/>
      <c r="C33" s="15"/>
      <c r="D33" s="15"/>
      <c r="E33" s="15"/>
      <c r="F33" s="15">
        <v>5769708</v>
      </c>
      <c r="G33" s="15"/>
      <c r="H33" s="15"/>
      <c r="I33" s="15"/>
    </row>
    <row r="34" spans="1:9" x14ac:dyDescent="0.2">
      <c r="A34" s="24"/>
      <c r="B34" s="25"/>
      <c r="C34" s="15"/>
      <c r="D34" s="15"/>
      <c r="E34" s="15"/>
      <c r="F34" s="15"/>
      <c r="G34" s="15">
        <v>-7916439.25</v>
      </c>
      <c r="H34" s="15"/>
      <c r="I34" s="15"/>
    </row>
    <row r="35" spans="1:9" x14ac:dyDescent="0.2">
      <c r="A35" s="8" t="s">
        <v>5</v>
      </c>
      <c r="B35" s="9"/>
      <c r="C35" s="14">
        <f t="shared" ref="C35:F35" si="6">SUM(C32:C34)</f>
        <v>0</v>
      </c>
      <c r="D35" s="14">
        <f t="shared" si="6"/>
        <v>0</v>
      </c>
      <c r="E35" s="14">
        <f t="shared" si="6"/>
        <v>0</v>
      </c>
      <c r="F35" s="14">
        <f t="shared" si="6"/>
        <v>7163981</v>
      </c>
      <c r="G35" s="14">
        <f t="shared" ref="G35:I35" si="7">SUM(G32:G34)</f>
        <v>-7916439.25</v>
      </c>
      <c r="H35" s="14">
        <f t="shared" si="7"/>
        <v>0</v>
      </c>
      <c r="I35" s="14">
        <f t="shared" si="7"/>
        <v>0</v>
      </c>
    </row>
    <row r="36" spans="1:9" x14ac:dyDescent="0.2">
      <c r="A36" s="41"/>
      <c r="B36" s="42"/>
      <c r="C36" s="44"/>
      <c r="D36" s="44"/>
      <c r="E36" s="44"/>
      <c r="F36" s="44"/>
      <c r="G36" s="44"/>
      <c r="H36" s="44"/>
      <c r="I36" s="44"/>
    </row>
    <row r="37" spans="1:9" x14ac:dyDescent="0.2">
      <c r="A37" s="41" t="s">
        <v>7</v>
      </c>
      <c r="B37" s="42"/>
      <c r="C37" s="45">
        <f t="shared" ref="C37" si="8">+C26+C27-C28+C35</f>
        <v>0</v>
      </c>
      <c r="D37" s="45">
        <f>+D26+D27-D28+D35</f>
        <v>0</v>
      </c>
      <c r="E37" s="45">
        <f>+E26+E27-E28+E35</f>
        <v>0</v>
      </c>
      <c r="F37" s="45">
        <f t="shared" ref="F37:I37" si="9">+F26+F27-F28+F35</f>
        <v>7916439.25</v>
      </c>
      <c r="G37" s="45">
        <f t="shared" si="9"/>
        <v>0</v>
      </c>
      <c r="H37" s="45">
        <f t="shared" si="9"/>
        <v>0</v>
      </c>
      <c r="I37" s="45">
        <f t="shared" si="9"/>
        <v>0</v>
      </c>
    </row>
    <row r="38" spans="1:9" x14ac:dyDescent="0.2">
      <c r="A38" s="46"/>
      <c r="B38" s="47"/>
      <c r="C38" s="44"/>
      <c r="D38" s="44"/>
      <c r="E38" s="44"/>
      <c r="F38" s="44"/>
      <c r="G38" s="44"/>
      <c r="H38" s="44"/>
      <c r="I38" s="44"/>
    </row>
    <row r="39" spans="1:9" x14ac:dyDescent="0.2">
      <c r="A39" s="41" t="s">
        <v>23</v>
      </c>
      <c r="B39" s="42"/>
      <c r="C39" s="44">
        <v>0</v>
      </c>
      <c r="D39" s="44">
        <v>0</v>
      </c>
      <c r="E39" s="44">
        <v>0</v>
      </c>
      <c r="F39" s="44">
        <v>0</v>
      </c>
      <c r="G39" s="44">
        <v>0</v>
      </c>
      <c r="H39" s="44">
        <v>0</v>
      </c>
      <c r="I39" s="44">
        <v>0</v>
      </c>
    </row>
    <row r="40" spans="1:9" x14ac:dyDescent="0.2">
      <c r="A40" s="46"/>
      <c r="B40" s="47"/>
      <c r="C40" s="44"/>
      <c r="D40" s="44"/>
      <c r="E40" s="44"/>
      <c r="F40" s="44"/>
      <c r="G40" s="44"/>
      <c r="H40" s="44"/>
      <c r="I40" s="44"/>
    </row>
    <row r="41" spans="1:9" x14ac:dyDescent="0.2">
      <c r="A41" s="41" t="s">
        <v>24</v>
      </c>
      <c r="B41" s="48"/>
      <c r="C41" s="49">
        <f t="shared" ref="C41:F41" si="10">C37-C39</f>
        <v>0</v>
      </c>
      <c r="D41" s="49">
        <f t="shared" si="10"/>
        <v>0</v>
      </c>
      <c r="E41" s="49">
        <f t="shared" si="10"/>
        <v>0</v>
      </c>
      <c r="F41" s="49">
        <f t="shared" si="10"/>
        <v>7916439.25</v>
      </c>
      <c r="G41" s="49">
        <f t="shared" ref="G41:I41" si="11">G37-G39</f>
        <v>0</v>
      </c>
      <c r="H41" s="49">
        <f t="shared" si="11"/>
        <v>0</v>
      </c>
      <c r="I41" s="49">
        <f t="shared" si="11"/>
        <v>0</v>
      </c>
    </row>
    <row r="42" spans="1:9" x14ac:dyDescent="0.2">
      <c r="A42" s="50"/>
      <c r="B42" s="50"/>
      <c r="C42" s="51"/>
      <c r="D42" s="51"/>
      <c r="E42" s="51"/>
      <c r="F42" s="51"/>
      <c r="G42" s="51"/>
      <c r="H42" s="51"/>
      <c r="I42" s="51"/>
    </row>
    <row r="43" spans="1:9" x14ac:dyDescent="0.2">
      <c r="A43" s="52" t="s">
        <v>25</v>
      </c>
      <c r="B43" s="38"/>
      <c r="C43" s="33"/>
      <c r="D43" s="33"/>
      <c r="E43" s="53"/>
      <c r="F43" s="53"/>
      <c r="G43" s="53"/>
      <c r="H43" s="53"/>
      <c r="I43" s="53"/>
    </row>
    <row r="44" spans="1:9" x14ac:dyDescent="0.2">
      <c r="A44" s="54" t="s">
        <v>27</v>
      </c>
      <c r="B44" s="47"/>
      <c r="C44" s="27"/>
      <c r="D44" s="27"/>
      <c r="E44" s="55"/>
      <c r="F44" s="55"/>
      <c r="G44" s="55"/>
      <c r="H44" s="55"/>
      <c r="I44" s="55"/>
    </row>
    <row r="45" spans="1:9" x14ac:dyDescent="0.2">
      <c r="A45" s="41"/>
      <c r="B45" s="42"/>
      <c r="C45" s="44"/>
      <c r="D45" s="44"/>
      <c r="E45" s="44"/>
      <c r="F45" s="44"/>
      <c r="G45" s="44"/>
      <c r="H45" s="44"/>
      <c r="I45" s="44"/>
    </row>
    <row r="46" spans="1:9" x14ac:dyDescent="0.2">
      <c r="A46" s="41" t="s">
        <v>6</v>
      </c>
      <c r="B46" s="42"/>
      <c r="C46" s="15"/>
      <c r="D46" s="15"/>
      <c r="E46" s="44"/>
      <c r="F46" s="44"/>
      <c r="G46" s="44"/>
      <c r="H46" s="44"/>
      <c r="I46" s="44"/>
    </row>
    <row r="47" spans="1:9" x14ac:dyDescent="0.2">
      <c r="A47" s="41"/>
      <c r="B47" s="42"/>
      <c r="C47" s="15"/>
      <c r="D47" s="15"/>
      <c r="E47" s="44"/>
      <c r="F47" s="44"/>
      <c r="G47" s="44"/>
      <c r="H47" s="44"/>
      <c r="I47" s="44"/>
    </row>
    <row r="48" spans="1:9" x14ac:dyDescent="0.2">
      <c r="A48" s="54" t="s">
        <v>8</v>
      </c>
      <c r="B48" s="48"/>
      <c r="C48" s="15"/>
      <c r="D48" s="15"/>
      <c r="E48" s="44"/>
      <c r="F48" s="44"/>
      <c r="G48" s="44"/>
      <c r="H48" s="44"/>
      <c r="I48" s="44"/>
    </row>
    <row r="49" spans="1:9" x14ac:dyDescent="0.2">
      <c r="A49" s="56" t="s">
        <v>9</v>
      </c>
      <c r="B49" s="57"/>
      <c r="C49" s="15"/>
      <c r="D49" s="15"/>
      <c r="E49" s="44"/>
      <c r="F49" s="44"/>
      <c r="G49" s="44"/>
      <c r="H49" s="44"/>
      <c r="I49" s="44"/>
    </row>
  </sheetData>
  <mergeCells count="5">
    <mergeCell ref="A22:I22"/>
    <mergeCell ref="A9:I9"/>
    <mergeCell ref="A12:I12"/>
    <mergeCell ref="A15:I15"/>
    <mergeCell ref="A18:I18"/>
  </mergeCells>
  <printOptions horizontalCentered="1"/>
  <pageMargins left="0.75" right="0.75" top="0.6" bottom="0.55000000000000004" header="0.28000000000000003" footer="0.16"/>
  <pageSetup scale="7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6CA26C-A502-468B-A0EE-5C7E9F25B737}">
  <sheetPr>
    <pageSetUpPr fitToPage="1"/>
  </sheetPr>
  <dimension ref="A1:I47"/>
  <sheetViews>
    <sheetView topLeftCell="A5" zoomScaleNormal="100" workbookViewId="0">
      <selection activeCell="J40" sqref="J40"/>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1" spans="1:9" x14ac:dyDescent="0.2">
      <c r="A1" s="37"/>
      <c r="B1" s="37"/>
      <c r="C1" s="37"/>
      <c r="D1" s="37"/>
      <c r="E1" s="37"/>
      <c r="F1" s="37"/>
      <c r="G1" s="37"/>
      <c r="H1" s="37"/>
      <c r="I1" s="37"/>
    </row>
    <row r="2" spans="1:9" x14ac:dyDescent="0.2">
      <c r="A2" s="37" t="s">
        <v>12</v>
      </c>
      <c r="B2" s="38" t="s">
        <v>44</v>
      </c>
      <c r="C2" s="38"/>
      <c r="D2" s="38"/>
      <c r="E2" s="37"/>
      <c r="F2" s="37"/>
      <c r="G2" s="39" t="s">
        <v>13</v>
      </c>
      <c r="H2" s="38" t="s">
        <v>407</v>
      </c>
      <c r="I2" s="38"/>
    </row>
    <row r="3" spans="1:9" x14ac:dyDescent="0.2">
      <c r="A3" s="37" t="s">
        <v>21</v>
      </c>
      <c r="B3" s="38" t="s">
        <v>237</v>
      </c>
      <c r="C3" s="38"/>
      <c r="D3" s="38"/>
      <c r="E3" s="37"/>
      <c r="F3" s="37"/>
      <c r="G3" s="39" t="s">
        <v>14</v>
      </c>
      <c r="H3" s="40" t="s">
        <v>238</v>
      </c>
      <c r="I3" s="40"/>
    </row>
    <row r="4" spans="1:9" x14ac:dyDescent="0.2">
      <c r="A4" s="37" t="s">
        <v>15</v>
      </c>
      <c r="B4" s="38" t="s">
        <v>239</v>
      </c>
      <c r="C4" s="38"/>
      <c r="D4" s="38"/>
      <c r="E4" s="37"/>
      <c r="F4" s="37"/>
      <c r="G4" s="39" t="s">
        <v>17</v>
      </c>
      <c r="H4" s="38" t="s">
        <v>49</v>
      </c>
      <c r="I4" s="38"/>
    </row>
    <row r="5" spans="1:9" x14ac:dyDescent="0.2">
      <c r="A5" s="37" t="s">
        <v>16</v>
      </c>
      <c r="B5" s="38" t="s">
        <v>240</v>
      </c>
      <c r="C5" s="40"/>
      <c r="D5" s="40"/>
      <c r="E5" s="37"/>
      <c r="F5" s="37"/>
      <c r="G5" s="39" t="s">
        <v>18</v>
      </c>
      <c r="H5" s="40" t="s">
        <v>241</v>
      </c>
      <c r="I5" s="40"/>
    </row>
    <row r="6" spans="1:9" x14ac:dyDescent="0.2">
      <c r="A6" s="37"/>
      <c r="B6" s="37"/>
      <c r="C6" s="37"/>
      <c r="D6" s="37"/>
      <c r="E6" s="37"/>
      <c r="F6" s="37"/>
      <c r="G6" s="37"/>
      <c r="H6" s="37"/>
      <c r="I6" s="37"/>
    </row>
    <row r="7" spans="1:9" x14ac:dyDescent="0.2">
      <c r="A7" s="37"/>
      <c r="B7" s="37"/>
      <c r="C7" s="37"/>
      <c r="D7" s="37"/>
      <c r="E7" s="37"/>
      <c r="F7" s="37"/>
      <c r="G7" s="37"/>
      <c r="H7" s="37"/>
      <c r="I7" s="37"/>
    </row>
    <row r="8" spans="1:9" x14ac:dyDescent="0.2">
      <c r="A8" s="37" t="s">
        <v>242</v>
      </c>
      <c r="B8" s="37"/>
      <c r="C8" s="37"/>
      <c r="D8" s="37"/>
      <c r="E8" s="37"/>
      <c r="F8" s="37"/>
      <c r="G8" s="37"/>
      <c r="H8" s="37"/>
      <c r="I8" s="37"/>
    </row>
    <row r="9" spans="1:9" x14ac:dyDescent="0.2">
      <c r="A9" s="37"/>
      <c r="B9" s="37"/>
      <c r="C9" s="37"/>
      <c r="D9" s="37"/>
      <c r="E9" s="37"/>
      <c r="F9" s="37"/>
      <c r="G9" s="37"/>
      <c r="H9" s="37"/>
      <c r="I9" s="37"/>
    </row>
    <row r="10" spans="1:9" x14ac:dyDescent="0.2">
      <c r="A10" s="37" t="s">
        <v>243</v>
      </c>
      <c r="B10" s="37"/>
      <c r="C10" s="37"/>
      <c r="D10" s="37"/>
      <c r="E10" s="37"/>
      <c r="F10" s="37"/>
      <c r="G10" s="37"/>
      <c r="H10" s="37"/>
      <c r="I10" s="37"/>
    </row>
    <row r="11" spans="1:9" x14ac:dyDescent="0.2">
      <c r="A11" s="37"/>
      <c r="B11" s="37"/>
      <c r="C11" s="37"/>
      <c r="D11" s="37"/>
      <c r="E11" s="37"/>
      <c r="F11" s="37"/>
      <c r="G11" s="37"/>
      <c r="H11" s="37"/>
      <c r="I11" s="37"/>
    </row>
    <row r="12" spans="1:9" ht="39.75" customHeight="1" x14ac:dyDescent="0.2">
      <c r="A12" s="257" t="s">
        <v>244</v>
      </c>
      <c r="B12" s="257"/>
      <c r="C12" s="257"/>
      <c r="D12" s="257"/>
      <c r="E12" s="257"/>
      <c r="F12" s="257"/>
      <c r="G12" s="257"/>
      <c r="H12" s="257"/>
      <c r="I12" s="257"/>
    </row>
    <row r="13" spans="1:9" x14ac:dyDescent="0.2">
      <c r="A13" s="37"/>
      <c r="B13" s="37"/>
      <c r="C13" s="37"/>
      <c r="D13" s="37"/>
      <c r="E13" s="37"/>
      <c r="F13" s="37"/>
      <c r="G13" s="37"/>
      <c r="H13" s="37"/>
      <c r="I13" s="37"/>
    </row>
    <row r="14" spans="1:9" ht="24.75" customHeight="1" x14ac:dyDescent="0.2">
      <c r="A14" s="257" t="s">
        <v>245</v>
      </c>
      <c r="B14" s="257"/>
      <c r="C14" s="257"/>
      <c r="D14" s="257"/>
      <c r="E14" s="257"/>
      <c r="F14" s="257"/>
      <c r="G14" s="257"/>
      <c r="H14" s="257"/>
      <c r="I14" s="257"/>
    </row>
    <row r="15" spans="1:9" x14ac:dyDescent="0.2">
      <c r="A15" s="37"/>
      <c r="B15" s="37"/>
      <c r="C15" s="37"/>
      <c r="D15" s="37"/>
      <c r="E15" s="37"/>
      <c r="F15" s="37"/>
      <c r="G15" s="37"/>
      <c r="H15" s="37"/>
      <c r="I15" s="37"/>
    </row>
    <row r="16" spans="1:9" ht="12.75" customHeight="1" x14ac:dyDescent="0.2">
      <c r="A16" s="258" t="s">
        <v>408</v>
      </c>
      <c r="B16" s="258"/>
      <c r="C16" s="258"/>
      <c r="D16" s="258"/>
      <c r="E16" s="258"/>
      <c r="F16" s="258"/>
      <c r="G16" s="258"/>
      <c r="H16" s="258"/>
      <c r="I16" s="258"/>
    </row>
    <row r="17" spans="1:9" x14ac:dyDescent="0.2">
      <c r="A17" s="258"/>
      <c r="B17" s="258"/>
      <c r="C17" s="258"/>
      <c r="D17" s="258"/>
      <c r="E17" s="258"/>
      <c r="F17" s="258"/>
      <c r="G17" s="258"/>
      <c r="H17" s="258"/>
      <c r="I17" s="258"/>
    </row>
    <row r="18" spans="1:9" x14ac:dyDescent="0.2">
      <c r="A18" s="258"/>
      <c r="B18" s="258"/>
      <c r="C18" s="258"/>
      <c r="D18" s="258"/>
      <c r="E18" s="258"/>
      <c r="F18" s="258"/>
      <c r="G18" s="258"/>
      <c r="H18" s="258"/>
      <c r="I18" s="258"/>
    </row>
    <row r="19" spans="1:9" x14ac:dyDescent="0.2">
      <c r="A19" s="108"/>
      <c r="B19" s="108"/>
      <c r="C19" s="108"/>
      <c r="D19" s="108"/>
      <c r="E19" s="108"/>
      <c r="F19" s="108"/>
      <c r="G19" s="108"/>
      <c r="H19" s="108"/>
      <c r="I19" s="108"/>
    </row>
    <row r="20" spans="1:9" x14ac:dyDescent="0.2">
      <c r="A20" s="249" t="s">
        <v>11</v>
      </c>
      <c r="B20" s="250"/>
      <c r="C20" s="250"/>
      <c r="D20" s="250"/>
      <c r="E20" s="250"/>
      <c r="F20" s="250"/>
      <c r="G20" s="250"/>
      <c r="H20" s="250"/>
      <c r="I20" s="251"/>
    </row>
    <row r="21" spans="1:9" x14ac:dyDescent="0.2">
      <c r="A21" s="41"/>
      <c r="B21" s="42"/>
      <c r="C21" s="43" t="s">
        <v>29</v>
      </c>
      <c r="D21" s="43" t="s">
        <v>30</v>
      </c>
      <c r="E21" s="43" t="s">
        <v>31</v>
      </c>
      <c r="F21" s="43" t="s">
        <v>32</v>
      </c>
      <c r="G21" s="10" t="s">
        <v>374</v>
      </c>
      <c r="H21" s="10" t="s">
        <v>375</v>
      </c>
      <c r="I21" s="10" t="s">
        <v>376</v>
      </c>
    </row>
    <row r="22" spans="1:9" x14ac:dyDescent="0.2">
      <c r="A22" s="41"/>
      <c r="B22" s="42"/>
      <c r="C22" s="13" t="s">
        <v>10</v>
      </c>
      <c r="D22" s="13" t="s">
        <v>10</v>
      </c>
      <c r="E22" s="13" t="s">
        <v>10</v>
      </c>
      <c r="F22" s="13" t="s">
        <v>10</v>
      </c>
      <c r="G22" s="13" t="s">
        <v>377</v>
      </c>
      <c r="H22" s="13" t="s">
        <v>377</v>
      </c>
      <c r="I22" s="13" t="s">
        <v>377</v>
      </c>
    </row>
    <row r="23" spans="1:9" x14ac:dyDescent="0.2">
      <c r="A23" s="41" t="s">
        <v>0</v>
      </c>
      <c r="B23" s="42"/>
      <c r="C23" s="44">
        <v>114000</v>
      </c>
      <c r="D23" s="44">
        <v>114000</v>
      </c>
      <c r="E23" s="44">
        <v>114000</v>
      </c>
      <c r="F23" s="44">
        <v>114000</v>
      </c>
      <c r="G23" s="44">
        <v>114000</v>
      </c>
      <c r="H23" s="44">
        <v>114000</v>
      </c>
      <c r="I23" s="44">
        <v>114000</v>
      </c>
    </row>
    <row r="24" spans="1:9" x14ac:dyDescent="0.2">
      <c r="A24" s="41" t="s">
        <v>1</v>
      </c>
      <c r="B24" s="42"/>
      <c r="C24" s="44">
        <v>530828</v>
      </c>
      <c r="D24" s="44">
        <f t="shared" ref="D24" si="0">C35</f>
        <v>645421.82999999996</v>
      </c>
      <c r="E24" s="44">
        <f t="shared" ref="E24" si="1">D35</f>
        <v>496610.36</v>
      </c>
      <c r="F24" s="44">
        <f t="shared" ref="F24" si="2">E35</f>
        <v>557264.32000000007</v>
      </c>
      <c r="G24" s="44">
        <v>673511.44000000006</v>
      </c>
      <c r="H24" s="44">
        <v>614511.44000000006</v>
      </c>
      <c r="I24" s="44">
        <v>555511.44000000006</v>
      </c>
    </row>
    <row r="25" spans="1:9" x14ac:dyDescent="0.2">
      <c r="A25" s="41" t="s">
        <v>2</v>
      </c>
      <c r="B25" s="42"/>
      <c r="C25" s="44">
        <v>136381.24</v>
      </c>
      <c r="D25" s="44">
        <v>71856.11</v>
      </c>
      <c r="E25" s="44">
        <v>84185.04</v>
      </c>
      <c r="F25" s="44">
        <v>123954.15</v>
      </c>
      <c r="G25" s="44">
        <v>55000</v>
      </c>
      <c r="H25" s="44">
        <v>55000</v>
      </c>
      <c r="I25" s="44">
        <v>55000</v>
      </c>
    </row>
    <row r="26" spans="1:9" x14ac:dyDescent="0.2">
      <c r="A26" s="41" t="s">
        <v>3</v>
      </c>
      <c r="B26" s="42"/>
      <c r="C26" s="44">
        <v>21787.41</v>
      </c>
      <c r="D26" s="44">
        <f>220667.58-200000</f>
        <v>20667.579999999987</v>
      </c>
      <c r="E26" s="44">
        <v>23531.08</v>
      </c>
      <c r="F26" s="44">
        <v>7707.03</v>
      </c>
      <c r="G26" s="44">
        <v>114000</v>
      </c>
      <c r="H26" s="44">
        <v>114000</v>
      </c>
      <c r="I26" s="44">
        <v>114000</v>
      </c>
    </row>
    <row r="27" spans="1:9" x14ac:dyDescent="0.2">
      <c r="A27" s="41"/>
      <c r="B27" s="42"/>
      <c r="C27" s="44"/>
      <c r="D27" s="44"/>
      <c r="E27" s="44"/>
      <c r="F27" s="44"/>
      <c r="G27" s="44"/>
      <c r="H27" s="44"/>
      <c r="I27" s="44"/>
    </row>
    <row r="28" spans="1:9" x14ac:dyDescent="0.2">
      <c r="A28" s="8" t="s">
        <v>4</v>
      </c>
      <c r="B28" s="6"/>
      <c r="C28" s="16"/>
      <c r="D28" s="16"/>
      <c r="E28" s="16"/>
      <c r="F28" s="14"/>
      <c r="G28" s="14"/>
      <c r="H28" s="14"/>
      <c r="I28" s="14"/>
    </row>
    <row r="29" spans="1:9" x14ac:dyDescent="0.2">
      <c r="A29" s="8" t="s">
        <v>28</v>
      </c>
      <c r="B29" s="9"/>
      <c r="C29" s="16"/>
      <c r="D29" s="16"/>
      <c r="E29" s="16"/>
      <c r="F29" s="14"/>
      <c r="G29" s="14"/>
      <c r="H29" s="14"/>
      <c r="I29" s="14"/>
    </row>
    <row r="30" spans="1:9" x14ac:dyDescent="0.2">
      <c r="A30" s="24" t="s">
        <v>87</v>
      </c>
      <c r="B30" s="25"/>
      <c r="C30" s="15"/>
      <c r="D30" s="15">
        <v>-200000</v>
      </c>
      <c r="E30" s="15"/>
      <c r="F30" s="15"/>
      <c r="G30" s="15"/>
      <c r="H30" s="15"/>
      <c r="I30" s="15"/>
    </row>
    <row r="31" spans="1:9" x14ac:dyDescent="0.2">
      <c r="A31" s="24"/>
      <c r="B31" s="25"/>
      <c r="C31" s="15"/>
      <c r="D31" s="15"/>
      <c r="E31" s="15"/>
      <c r="F31" s="15"/>
      <c r="G31" s="15"/>
      <c r="H31" s="15"/>
      <c r="I31" s="15"/>
    </row>
    <row r="32" spans="1:9" x14ac:dyDescent="0.2">
      <c r="A32" s="24"/>
      <c r="B32" s="25"/>
      <c r="C32" s="15"/>
      <c r="D32" s="15"/>
      <c r="E32" s="15"/>
      <c r="F32" s="15"/>
      <c r="G32" s="15"/>
      <c r="H32" s="15"/>
      <c r="I32" s="15"/>
    </row>
    <row r="33" spans="1:9" x14ac:dyDescent="0.2">
      <c r="A33" s="8" t="s">
        <v>5</v>
      </c>
      <c r="B33" s="9"/>
      <c r="C33" s="14">
        <f t="shared" ref="C33:F33" si="3">SUM(C30:C32)</f>
        <v>0</v>
      </c>
      <c r="D33" s="14">
        <f t="shared" si="3"/>
        <v>-200000</v>
      </c>
      <c r="E33" s="14">
        <f t="shared" si="3"/>
        <v>0</v>
      </c>
      <c r="F33" s="14">
        <f t="shared" si="3"/>
        <v>0</v>
      </c>
      <c r="G33" s="14">
        <f t="shared" ref="G33:I33" si="4">SUM(G30:G32)</f>
        <v>0</v>
      </c>
      <c r="H33" s="14">
        <f t="shared" si="4"/>
        <v>0</v>
      </c>
      <c r="I33" s="14">
        <f t="shared" si="4"/>
        <v>0</v>
      </c>
    </row>
    <row r="34" spans="1:9" x14ac:dyDescent="0.2">
      <c r="A34" s="41"/>
      <c r="B34" s="42"/>
      <c r="C34" s="44"/>
      <c r="D34" s="44"/>
      <c r="E34" s="44"/>
      <c r="F34" s="44"/>
      <c r="G34" s="44"/>
      <c r="H34" s="44"/>
      <c r="I34" s="44"/>
    </row>
    <row r="35" spans="1:9" x14ac:dyDescent="0.2">
      <c r="A35" s="41" t="s">
        <v>7</v>
      </c>
      <c r="B35" s="42"/>
      <c r="C35" s="45">
        <f t="shared" ref="C35" si="5">+C24+C25-C26+C33</f>
        <v>645421.82999999996</v>
      </c>
      <c r="D35" s="45">
        <f>+D24+D25-D26+D33</f>
        <v>496610.36</v>
      </c>
      <c r="E35" s="45">
        <f>+E24+E25-E26+E33</f>
        <v>557264.32000000007</v>
      </c>
      <c r="F35" s="45">
        <f t="shared" ref="F35:I35" si="6">+F24+F25-F26+F33</f>
        <v>673511.44000000006</v>
      </c>
      <c r="G35" s="45">
        <f t="shared" si="6"/>
        <v>614511.44000000006</v>
      </c>
      <c r="H35" s="45">
        <f t="shared" si="6"/>
        <v>555511.44000000006</v>
      </c>
      <c r="I35" s="45">
        <f t="shared" si="6"/>
        <v>496511.44000000006</v>
      </c>
    </row>
    <row r="36" spans="1:9" x14ac:dyDescent="0.2">
      <c r="A36" s="46"/>
      <c r="B36" s="47"/>
      <c r="C36" s="44"/>
      <c r="D36" s="44"/>
      <c r="E36" s="44"/>
      <c r="F36" s="44"/>
      <c r="G36" s="44"/>
      <c r="H36" s="44"/>
      <c r="I36" s="44"/>
    </row>
    <row r="37" spans="1:9" x14ac:dyDescent="0.2">
      <c r="A37" s="41" t="s">
        <v>23</v>
      </c>
      <c r="B37" s="42"/>
      <c r="C37" s="44">
        <v>1692.33</v>
      </c>
      <c r="D37" s="44">
        <v>221.25</v>
      </c>
      <c r="E37" s="44">
        <v>0</v>
      </c>
      <c r="F37" s="44">
        <v>0</v>
      </c>
      <c r="G37" s="44">
        <v>0</v>
      </c>
      <c r="H37" s="44">
        <v>0</v>
      </c>
      <c r="I37" s="44">
        <v>0</v>
      </c>
    </row>
    <row r="38" spans="1:9" x14ac:dyDescent="0.2">
      <c r="A38" s="46"/>
      <c r="B38" s="47"/>
      <c r="C38" s="44"/>
      <c r="D38" s="44"/>
      <c r="E38" s="44"/>
      <c r="F38" s="44"/>
      <c r="G38" s="44"/>
      <c r="H38" s="44"/>
      <c r="I38" s="44"/>
    </row>
    <row r="39" spans="1:9" x14ac:dyDescent="0.2">
      <c r="A39" s="41" t="s">
        <v>24</v>
      </c>
      <c r="B39" s="48"/>
      <c r="C39" s="49">
        <f t="shared" ref="C39:F39" si="7">C35-C37</f>
        <v>643729.5</v>
      </c>
      <c r="D39" s="49">
        <f t="shared" si="7"/>
        <v>496389.11</v>
      </c>
      <c r="E39" s="49">
        <f t="shared" si="7"/>
        <v>557264.32000000007</v>
      </c>
      <c r="F39" s="49">
        <f t="shared" si="7"/>
        <v>673511.44000000006</v>
      </c>
      <c r="G39" s="49">
        <f t="shared" ref="G39:I39" si="8">G35-G37</f>
        <v>614511.44000000006</v>
      </c>
      <c r="H39" s="49">
        <f t="shared" si="8"/>
        <v>555511.44000000006</v>
      </c>
      <c r="I39" s="49">
        <f t="shared" si="8"/>
        <v>496511.44000000006</v>
      </c>
    </row>
    <row r="40" spans="1:9" x14ac:dyDescent="0.2">
      <c r="A40" s="50"/>
      <c r="B40" s="50"/>
      <c r="C40" s="51"/>
      <c r="D40" s="51"/>
      <c r="E40" s="51"/>
      <c r="F40" s="51"/>
      <c r="G40" s="51"/>
      <c r="H40" s="51"/>
      <c r="I40" s="51"/>
    </row>
    <row r="41" spans="1:9" x14ac:dyDescent="0.2">
      <c r="A41" s="52" t="s">
        <v>25</v>
      </c>
      <c r="B41" s="38"/>
      <c r="C41" s="33"/>
      <c r="D41" s="33"/>
      <c r="E41" s="53"/>
      <c r="F41" s="53"/>
      <c r="G41" s="53"/>
      <c r="H41" s="53"/>
      <c r="I41" s="53"/>
    </row>
    <row r="42" spans="1:9" x14ac:dyDescent="0.2">
      <c r="A42" s="54" t="s">
        <v>27</v>
      </c>
      <c r="B42" s="47"/>
      <c r="C42" s="27"/>
      <c r="D42" s="27"/>
      <c r="E42" s="55"/>
      <c r="F42" s="55"/>
      <c r="G42" s="55"/>
      <c r="H42" s="55"/>
      <c r="I42" s="55"/>
    </row>
    <row r="43" spans="1:9" x14ac:dyDescent="0.2">
      <c r="A43" s="41"/>
      <c r="B43" s="42"/>
      <c r="C43" s="44"/>
      <c r="D43" s="44"/>
      <c r="E43" s="44"/>
      <c r="F43" s="44"/>
      <c r="G43" s="44"/>
      <c r="H43" s="44"/>
      <c r="I43" s="44"/>
    </row>
    <row r="44" spans="1:9" x14ac:dyDescent="0.2">
      <c r="A44" s="41" t="s">
        <v>6</v>
      </c>
      <c r="B44" s="42"/>
      <c r="C44" s="15"/>
      <c r="D44" s="15"/>
      <c r="E44" s="44"/>
      <c r="F44" s="44"/>
      <c r="G44" s="44"/>
      <c r="H44" s="44"/>
      <c r="I44" s="44"/>
    </row>
    <row r="45" spans="1:9" x14ac:dyDescent="0.2">
      <c r="A45" s="41"/>
      <c r="B45" s="42"/>
      <c r="C45" s="15"/>
      <c r="D45" s="15"/>
      <c r="E45" s="44"/>
      <c r="F45" s="44"/>
      <c r="G45" s="44"/>
      <c r="H45" s="44"/>
      <c r="I45" s="44"/>
    </row>
    <row r="46" spans="1:9" x14ac:dyDescent="0.2">
      <c r="A46" s="54" t="s">
        <v>8</v>
      </c>
      <c r="B46" s="48"/>
      <c r="C46" s="15"/>
      <c r="D46" s="15"/>
      <c r="E46" s="44"/>
      <c r="F46" s="44"/>
      <c r="G46" s="44"/>
      <c r="H46" s="44"/>
      <c r="I46" s="44"/>
    </row>
    <row r="47" spans="1:9" x14ac:dyDescent="0.2">
      <c r="A47" s="56" t="s">
        <v>9</v>
      </c>
      <c r="B47" s="57"/>
      <c r="C47" s="15"/>
      <c r="D47" s="15"/>
      <c r="E47" s="44"/>
      <c r="F47" s="44"/>
      <c r="G47" s="44"/>
      <c r="H47" s="44"/>
      <c r="I47" s="44"/>
    </row>
  </sheetData>
  <sheetProtection selectLockedCells="1"/>
  <mergeCells count="4">
    <mergeCell ref="A12:I12"/>
    <mergeCell ref="A14:I14"/>
    <mergeCell ref="A16:I18"/>
    <mergeCell ref="A20:I20"/>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1B31BF-7AD0-45E2-B122-5D5B7FF87C53}">
  <sheetPr>
    <tabColor rgb="FFFFC000"/>
  </sheetPr>
  <dimension ref="A1:N43"/>
  <sheetViews>
    <sheetView topLeftCell="A13" zoomScaleNormal="100" zoomScaleSheetLayoutView="100" workbookViewId="0">
      <selection activeCell="I30" sqref="I30"/>
    </sheetView>
  </sheetViews>
  <sheetFormatPr defaultColWidth="9.140625" defaultRowHeight="12.75" x14ac:dyDescent="0.2"/>
  <cols>
    <col min="1" max="2" width="14.7109375" style="177" customWidth="1"/>
    <col min="3" max="8" width="14" style="177" customWidth="1"/>
    <col min="9" max="9" width="13.140625" style="177" customWidth="1"/>
    <col min="10" max="10" width="9.140625" style="177"/>
    <col min="11" max="12" width="13.140625" style="99" customWidth="1"/>
    <col min="13" max="13" width="13.42578125" style="177" customWidth="1"/>
    <col min="14" max="16384" width="9.140625" style="177"/>
  </cols>
  <sheetData>
    <row r="1" spans="1:10" x14ac:dyDescent="0.2">
      <c r="A1" s="97" t="s">
        <v>12</v>
      </c>
      <c r="B1" s="38" t="s">
        <v>380</v>
      </c>
      <c r="C1" s="38"/>
      <c r="D1" s="38"/>
      <c r="E1" s="37"/>
      <c r="F1" s="37"/>
      <c r="G1" s="98" t="s">
        <v>13</v>
      </c>
      <c r="H1" s="38" t="s">
        <v>381</v>
      </c>
      <c r="I1" s="38"/>
    </row>
    <row r="2" spans="1:10" x14ac:dyDescent="0.2">
      <c r="A2" s="97" t="s">
        <v>21</v>
      </c>
      <c r="B2" s="38" t="s">
        <v>203</v>
      </c>
      <c r="C2" s="38"/>
      <c r="D2" s="38"/>
      <c r="E2" s="37"/>
      <c r="F2" s="37"/>
      <c r="G2" s="98" t="s">
        <v>14</v>
      </c>
      <c r="H2" s="40" t="s">
        <v>382</v>
      </c>
      <c r="I2" s="40"/>
    </row>
    <row r="3" spans="1:10" x14ac:dyDescent="0.2">
      <c r="A3" s="97" t="s">
        <v>15</v>
      </c>
      <c r="B3" s="38" t="s">
        <v>204</v>
      </c>
      <c r="C3" s="38"/>
      <c r="D3" s="38"/>
      <c r="E3" s="37"/>
      <c r="F3" s="37"/>
      <c r="G3" s="98" t="s">
        <v>17</v>
      </c>
      <c r="H3" s="38" t="s">
        <v>49</v>
      </c>
      <c r="I3" s="38"/>
    </row>
    <row r="4" spans="1:10" x14ac:dyDescent="0.2">
      <c r="A4" s="97" t="s">
        <v>16</v>
      </c>
      <c r="B4" s="38" t="s">
        <v>205</v>
      </c>
      <c r="C4" s="40"/>
      <c r="D4" s="40"/>
      <c r="E4" s="37"/>
      <c r="F4" s="37"/>
      <c r="G4" s="98" t="s">
        <v>18</v>
      </c>
      <c r="H4" s="40" t="s">
        <v>206</v>
      </c>
      <c r="I4" s="40"/>
    </row>
    <row r="5" spans="1:10" ht="7.5" customHeight="1" x14ac:dyDescent="0.2">
      <c r="A5" s="37"/>
      <c r="B5" s="37"/>
      <c r="C5" s="37"/>
      <c r="D5" s="37"/>
      <c r="E5" s="37"/>
      <c r="F5" s="37"/>
      <c r="G5" s="37"/>
      <c r="H5" s="37"/>
      <c r="I5" s="37"/>
    </row>
    <row r="6" spans="1:10" x14ac:dyDescent="0.2">
      <c r="A6" s="97" t="s">
        <v>19</v>
      </c>
      <c r="B6" s="37"/>
      <c r="C6" s="37"/>
      <c r="D6" s="37"/>
      <c r="E6" s="37"/>
      <c r="F6" s="37"/>
      <c r="G6" s="37"/>
      <c r="H6" s="37"/>
      <c r="I6" s="37"/>
    </row>
    <row r="7" spans="1:10" ht="63" customHeight="1" x14ac:dyDescent="0.2">
      <c r="A7" s="258" t="s">
        <v>383</v>
      </c>
      <c r="B7" s="258"/>
      <c r="C7" s="258"/>
      <c r="D7" s="258"/>
      <c r="E7" s="258"/>
      <c r="F7" s="258"/>
      <c r="G7" s="258"/>
      <c r="H7" s="258"/>
      <c r="I7" s="258"/>
    </row>
    <row r="8" spans="1:10" x14ac:dyDescent="0.2">
      <c r="A8" s="97" t="s">
        <v>20</v>
      </c>
      <c r="B8" s="37"/>
      <c r="C8" s="37"/>
      <c r="D8" s="37"/>
      <c r="E8" s="37"/>
      <c r="F8" s="37"/>
      <c r="G8" s="37"/>
      <c r="H8" s="37"/>
      <c r="I8" s="37"/>
    </row>
    <row r="9" spans="1:10" ht="44.25" customHeight="1" x14ac:dyDescent="0.2">
      <c r="A9" s="258" t="s">
        <v>384</v>
      </c>
      <c r="B9" s="258"/>
      <c r="C9" s="258"/>
      <c r="D9" s="258"/>
      <c r="E9" s="258"/>
      <c r="F9" s="258"/>
      <c r="G9" s="258"/>
      <c r="H9" s="258"/>
      <c r="I9" s="258"/>
    </row>
    <row r="10" spans="1:10" x14ac:dyDescent="0.2">
      <c r="A10" s="97" t="s">
        <v>22</v>
      </c>
      <c r="B10" s="37"/>
      <c r="C10" s="37"/>
      <c r="D10" s="37"/>
      <c r="E10" s="37"/>
      <c r="F10" s="37"/>
      <c r="G10" s="37"/>
      <c r="H10" s="37"/>
      <c r="I10" s="37"/>
    </row>
    <row r="11" spans="1:10" ht="38.25" customHeight="1" x14ac:dyDescent="0.2">
      <c r="A11" s="258" t="s">
        <v>207</v>
      </c>
      <c r="B11" s="258"/>
      <c r="C11" s="258"/>
      <c r="D11" s="258"/>
      <c r="E11" s="258"/>
      <c r="F11" s="258"/>
      <c r="G11" s="258"/>
      <c r="H11" s="258"/>
      <c r="I11" s="258"/>
    </row>
    <row r="12" spans="1:10" x14ac:dyDescent="0.2">
      <c r="A12" s="97" t="s">
        <v>208</v>
      </c>
      <c r="B12" s="37"/>
      <c r="C12" s="37"/>
      <c r="D12" s="37"/>
      <c r="E12" s="37"/>
      <c r="F12" s="37"/>
      <c r="G12" s="37"/>
      <c r="H12" s="37"/>
      <c r="I12" s="37"/>
    </row>
    <row r="13" spans="1:10" ht="50.25" customHeight="1" x14ac:dyDescent="0.2">
      <c r="A13" s="258" t="s">
        <v>385</v>
      </c>
      <c r="B13" s="258"/>
      <c r="C13" s="258"/>
      <c r="D13" s="258"/>
      <c r="E13" s="258"/>
      <c r="F13" s="258"/>
      <c r="G13" s="258"/>
      <c r="H13" s="258"/>
      <c r="I13" s="258"/>
    </row>
    <row r="14" spans="1:10" x14ac:dyDescent="0.2">
      <c r="A14" s="100" t="s">
        <v>26</v>
      </c>
      <c r="B14" s="37"/>
      <c r="C14" s="37"/>
      <c r="D14" s="37"/>
      <c r="E14" s="37"/>
      <c r="F14" s="37"/>
      <c r="G14" s="37"/>
      <c r="H14" s="37"/>
      <c r="I14" s="37"/>
    </row>
    <row r="15" spans="1:10" ht="226.9" customHeight="1" x14ac:dyDescent="0.2">
      <c r="A15" s="258" t="s">
        <v>386</v>
      </c>
      <c r="B15" s="258"/>
      <c r="C15" s="258"/>
      <c r="D15" s="258"/>
      <c r="E15" s="258"/>
      <c r="F15" s="258"/>
      <c r="G15" s="258"/>
      <c r="H15" s="258"/>
      <c r="I15" s="258"/>
      <c r="J15" s="101"/>
    </row>
    <row r="16" spans="1:10" x14ac:dyDescent="0.2">
      <c r="A16" s="240" t="s">
        <v>11</v>
      </c>
      <c r="B16" s="241"/>
      <c r="C16" s="241"/>
      <c r="D16" s="241"/>
      <c r="E16" s="241"/>
      <c r="F16" s="241"/>
      <c r="G16" s="241"/>
      <c r="H16" s="241"/>
      <c r="I16" s="242"/>
    </row>
    <row r="17" spans="1:14" x14ac:dyDescent="0.2">
      <c r="A17" s="8"/>
      <c r="B17" s="9"/>
      <c r="C17" s="10" t="s">
        <v>29</v>
      </c>
      <c r="D17" s="10" t="s">
        <v>30</v>
      </c>
      <c r="E17" s="10" t="s">
        <v>31</v>
      </c>
      <c r="F17" s="10" t="s">
        <v>32</v>
      </c>
      <c r="G17" s="10" t="s">
        <v>374</v>
      </c>
      <c r="H17" s="11" t="s">
        <v>375</v>
      </c>
      <c r="I17" s="11" t="s">
        <v>376</v>
      </c>
    </row>
    <row r="18" spans="1:14" ht="15" x14ac:dyDescent="0.25">
      <c r="A18" s="8"/>
      <c r="B18" s="9"/>
      <c r="C18" s="11" t="s">
        <v>10</v>
      </c>
      <c r="D18" s="11" t="s">
        <v>10</v>
      </c>
      <c r="E18" s="184" t="s">
        <v>10</v>
      </c>
      <c r="F18" s="11" t="s">
        <v>10</v>
      </c>
      <c r="G18" s="11" t="s">
        <v>377</v>
      </c>
      <c r="H18" s="11" t="s">
        <v>377</v>
      </c>
      <c r="I18" s="11" t="s">
        <v>377</v>
      </c>
    </row>
    <row r="19" spans="1:14" x14ac:dyDescent="0.2">
      <c r="A19" s="8" t="s">
        <v>0</v>
      </c>
      <c r="B19" s="9"/>
      <c r="C19" s="15">
        <v>361000</v>
      </c>
      <c r="D19" s="15">
        <v>361000</v>
      </c>
      <c r="E19" s="15">
        <v>800000</v>
      </c>
      <c r="F19" s="215">
        <v>1510000</v>
      </c>
      <c r="G19" s="15">
        <v>815000</v>
      </c>
      <c r="H19" s="15">
        <v>815000</v>
      </c>
      <c r="I19" s="15">
        <v>815000</v>
      </c>
    </row>
    <row r="20" spans="1:14" x14ac:dyDescent="0.2">
      <c r="A20" s="8" t="s">
        <v>1</v>
      </c>
      <c r="B20" s="9"/>
      <c r="C20" s="215">
        <f>125734.58-19999.46</f>
        <v>105735.12</v>
      </c>
      <c r="D20" s="215">
        <f>C31</f>
        <v>526090.77</v>
      </c>
      <c r="E20" s="15">
        <v>782514.6100000001</v>
      </c>
      <c r="F20" s="15">
        <v>818585.83000000019</v>
      </c>
      <c r="G20" s="15">
        <f>F31</f>
        <v>1317385.9500000002</v>
      </c>
      <c r="H20" s="15">
        <f t="shared" ref="H20:I20" si="0">G31</f>
        <v>1317385.9500000002</v>
      </c>
      <c r="I20" s="15">
        <f t="shared" si="0"/>
        <v>1317385.9500000002</v>
      </c>
    </row>
    <row r="21" spans="1:14" x14ac:dyDescent="0.2">
      <c r="A21" s="8" t="s">
        <v>2</v>
      </c>
      <c r="B21" s="9"/>
      <c r="C21" s="15">
        <v>515712.62</v>
      </c>
      <c r="D21" s="15">
        <v>678669.05</v>
      </c>
      <c r="E21" s="15">
        <v>605046.86</v>
      </c>
      <c r="F21" s="15">
        <v>646221.79</v>
      </c>
      <c r="G21" s="15">
        <v>815000</v>
      </c>
      <c r="H21" s="15">
        <v>815000</v>
      </c>
      <c r="I21" s="15">
        <v>815000</v>
      </c>
    </row>
    <row r="22" spans="1:14" x14ac:dyDescent="0.2">
      <c r="A22" s="8" t="s">
        <v>3</v>
      </c>
      <c r="B22" s="9"/>
      <c r="C22" s="14">
        <v>95356.97</v>
      </c>
      <c r="D22" s="14">
        <v>442244.67</v>
      </c>
      <c r="E22" s="173">
        <v>568975.64</v>
      </c>
      <c r="F22" s="14">
        <v>147421.67000000001</v>
      </c>
      <c r="G22" s="14">
        <v>815000</v>
      </c>
      <c r="H22" s="14">
        <v>815000</v>
      </c>
      <c r="I22" s="14">
        <v>815000</v>
      </c>
    </row>
    <row r="23" spans="1:14" x14ac:dyDescent="0.2">
      <c r="A23" s="8"/>
      <c r="B23" s="9"/>
      <c r="C23" s="15"/>
      <c r="D23" s="15"/>
      <c r="E23" s="15"/>
      <c r="F23" s="15"/>
      <c r="G23" s="15"/>
      <c r="H23" s="15"/>
      <c r="I23" s="15"/>
    </row>
    <row r="24" spans="1:14" x14ac:dyDescent="0.2">
      <c r="A24" s="8" t="s">
        <v>4</v>
      </c>
      <c r="B24" s="6"/>
      <c r="C24" s="16"/>
      <c r="D24" s="16"/>
      <c r="E24" s="16"/>
      <c r="F24" s="16"/>
      <c r="G24" s="16"/>
      <c r="H24" s="14"/>
      <c r="I24" s="14"/>
    </row>
    <row r="25" spans="1:14" x14ac:dyDescent="0.2">
      <c r="A25" s="8" t="s">
        <v>28</v>
      </c>
      <c r="B25" s="9"/>
      <c r="C25" s="174"/>
      <c r="D25" s="16"/>
      <c r="E25" s="16"/>
      <c r="F25" s="16"/>
      <c r="G25" s="16"/>
      <c r="H25" s="14"/>
      <c r="I25" s="14"/>
    </row>
    <row r="26" spans="1:14" x14ac:dyDescent="0.2">
      <c r="A26" s="24"/>
      <c r="B26" s="25"/>
      <c r="C26" s="15"/>
      <c r="D26" s="15"/>
      <c r="E26" s="15"/>
      <c r="F26" s="15"/>
      <c r="G26" s="15"/>
      <c r="H26" s="15"/>
      <c r="I26" s="15"/>
    </row>
    <row r="27" spans="1:14" x14ac:dyDescent="0.2">
      <c r="A27" s="24"/>
      <c r="B27" s="25"/>
      <c r="C27" s="15"/>
      <c r="D27" s="15"/>
      <c r="E27" s="15"/>
      <c r="F27" s="15"/>
      <c r="G27" s="15"/>
      <c r="H27" s="15"/>
      <c r="I27" s="15"/>
    </row>
    <row r="28" spans="1:14" x14ac:dyDescent="0.2">
      <c r="A28" s="24"/>
      <c r="B28" s="25"/>
      <c r="C28" s="15"/>
      <c r="D28" s="15"/>
      <c r="E28" s="15"/>
      <c r="F28" s="15"/>
      <c r="G28" s="15"/>
      <c r="H28" s="15"/>
      <c r="I28" s="15"/>
    </row>
    <row r="29" spans="1:14" x14ac:dyDescent="0.2">
      <c r="A29" s="8" t="s">
        <v>5</v>
      </c>
      <c r="B29" s="9"/>
      <c r="C29" s="14">
        <v>0</v>
      </c>
      <c r="D29" s="14">
        <f>SUM(F26:F28)</f>
        <v>0</v>
      </c>
      <c r="E29" s="14">
        <f>SUM(G26:G28)</f>
        <v>0</v>
      </c>
      <c r="F29" s="14">
        <f>SUM(H26:H28)</f>
        <v>0</v>
      </c>
      <c r="G29" s="15">
        <f>SUM(I26:I28)</f>
        <v>0</v>
      </c>
      <c r="H29" s="175"/>
      <c r="I29" s="175"/>
      <c r="N29" s="75"/>
    </row>
    <row r="30" spans="1:14" x14ac:dyDescent="0.2">
      <c r="A30" s="8"/>
      <c r="B30" s="9"/>
      <c r="C30" s="15"/>
      <c r="D30" s="15"/>
      <c r="E30" s="15"/>
      <c r="F30" s="15"/>
      <c r="G30" s="27"/>
    </row>
    <row r="31" spans="1:14" x14ac:dyDescent="0.2">
      <c r="A31" s="8" t="s">
        <v>7</v>
      </c>
      <c r="B31" s="9"/>
      <c r="C31" s="289">
        <f>+C20+C21-C22+C29</f>
        <v>526090.77</v>
      </c>
      <c r="D31" s="289">
        <f>+D20+D21-D22+D29</f>
        <v>762515.15000000014</v>
      </c>
      <c r="E31" s="14">
        <f>+E20+E21-E22+E29</f>
        <v>818585.83000000019</v>
      </c>
      <c r="F31" s="14">
        <f>+F20+F21-F22+F29</f>
        <v>1317385.9500000002</v>
      </c>
      <c r="G31" s="14">
        <f>+G20+G21-G22+G29</f>
        <v>1317385.9500000002</v>
      </c>
      <c r="H31" s="14">
        <f t="shared" ref="H31:I31" si="1">+H20+H21-H22+H29</f>
        <v>1317385.9500000002</v>
      </c>
      <c r="I31" s="14">
        <f t="shared" si="1"/>
        <v>1317385.9500000002</v>
      </c>
      <c r="M31" s="75"/>
    </row>
    <row r="32" spans="1:14" x14ac:dyDescent="0.2">
      <c r="A32" s="24"/>
      <c r="B32" s="25"/>
      <c r="C32" s="15"/>
      <c r="D32" s="15"/>
      <c r="E32" s="15"/>
      <c r="F32" s="15"/>
      <c r="G32" s="15"/>
    </row>
    <row r="33" spans="1:9" x14ac:dyDescent="0.2">
      <c r="A33" s="8" t="s">
        <v>23</v>
      </c>
      <c r="B33" s="9"/>
      <c r="C33" s="15">
        <v>114359.46</v>
      </c>
      <c r="D33" s="15">
        <v>32727.93</v>
      </c>
      <c r="E33" s="15">
        <v>55706.5</v>
      </c>
      <c r="F33" s="15">
        <v>0</v>
      </c>
      <c r="G33" s="15">
        <v>0</v>
      </c>
      <c r="H33" s="15">
        <v>0</v>
      </c>
      <c r="I33" s="15">
        <v>0</v>
      </c>
    </row>
    <row r="34" spans="1:9" x14ac:dyDescent="0.2">
      <c r="A34" s="24"/>
      <c r="B34" s="25"/>
      <c r="C34" s="27"/>
      <c r="D34" s="27"/>
      <c r="E34" s="15"/>
      <c r="F34" s="15"/>
      <c r="G34" s="15"/>
      <c r="H34" s="15"/>
      <c r="I34" s="15"/>
    </row>
    <row r="35" spans="1:9" x14ac:dyDescent="0.2">
      <c r="A35" s="8" t="s">
        <v>24</v>
      </c>
      <c r="B35" s="28"/>
      <c r="C35" s="290">
        <f>C31-C33</f>
        <v>411731.31</v>
      </c>
      <c r="D35" s="290">
        <f t="shared" ref="D35:I35" si="2">D31-D33</f>
        <v>729787.22000000009</v>
      </c>
      <c r="E35" s="176">
        <f t="shared" si="2"/>
        <v>762879.33000000019</v>
      </c>
      <c r="F35" s="176">
        <f t="shared" si="2"/>
        <v>1317385.9500000002</v>
      </c>
      <c r="G35" s="176">
        <f t="shared" si="2"/>
        <v>1317385.9500000002</v>
      </c>
      <c r="H35" s="176">
        <f t="shared" si="2"/>
        <v>1317385.9500000002</v>
      </c>
      <c r="I35" s="176">
        <f t="shared" si="2"/>
        <v>1317385.9500000002</v>
      </c>
    </row>
    <row r="36" spans="1:9" ht="7.5" customHeight="1" x14ac:dyDescent="0.2">
      <c r="A36" s="30"/>
      <c r="B36" s="30"/>
      <c r="C36" s="31"/>
      <c r="D36" s="31"/>
      <c r="E36" s="31"/>
      <c r="F36" s="31"/>
      <c r="G36" s="31"/>
      <c r="H36" s="31"/>
      <c r="I36" s="31"/>
    </row>
    <row r="37" spans="1:9" x14ac:dyDescent="0.2">
      <c r="A37" s="32" t="s">
        <v>25</v>
      </c>
      <c r="B37" s="3"/>
      <c r="C37" s="33"/>
      <c r="D37" s="33"/>
      <c r="E37" s="33"/>
      <c r="F37" s="33"/>
      <c r="G37" s="33"/>
      <c r="H37" s="33"/>
      <c r="I37" s="33"/>
    </row>
    <row r="38" spans="1:9" x14ac:dyDescent="0.2">
      <c r="A38" s="34" t="s">
        <v>27</v>
      </c>
      <c r="B38" s="25"/>
      <c r="C38" s="27"/>
      <c r="D38" s="27"/>
      <c r="E38" s="27"/>
      <c r="F38" s="27"/>
      <c r="G38" s="27"/>
      <c r="H38" s="27"/>
      <c r="I38" s="27"/>
    </row>
    <row r="39" spans="1:9" x14ac:dyDescent="0.2">
      <c r="A39" s="8"/>
      <c r="B39" s="9"/>
      <c r="C39" s="15"/>
      <c r="D39" s="15"/>
      <c r="E39" s="15"/>
      <c r="F39" s="15"/>
      <c r="G39" s="15"/>
      <c r="H39" s="15"/>
      <c r="I39" s="15"/>
    </row>
    <row r="40" spans="1:9" x14ac:dyDescent="0.2">
      <c r="A40" s="8" t="s">
        <v>6</v>
      </c>
      <c r="B40" s="9"/>
      <c r="C40" s="15"/>
      <c r="D40" s="15"/>
      <c r="E40" s="15"/>
      <c r="F40" s="15"/>
      <c r="G40" s="15"/>
      <c r="H40" s="15"/>
      <c r="I40" s="15"/>
    </row>
    <row r="41" spans="1:9" x14ac:dyDescent="0.2">
      <c r="A41" s="8"/>
      <c r="B41" s="9"/>
      <c r="C41" s="15"/>
      <c r="D41" s="15"/>
      <c r="E41" s="15"/>
      <c r="F41" s="15"/>
      <c r="G41" s="15"/>
      <c r="H41" s="15"/>
      <c r="I41" s="15"/>
    </row>
    <row r="42" spans="1:9" x14ac:dyDescent="0.2">
      <c r="A42" s="34" t="s">
        <v>8</v>
      </c>
      <c r="B42" s="28"/>
      <c r="C42" s="15"/>
      <c r="D42" s="15"/>
      <c r="E42" s="15"/>
      <c r="F42" s="15"/>
      <c r="G42" s="15"/>
      <c r="H42" s="15"/>
      <c r="I42" s="15"/>
    </row>
    <row r="43" spans="1:9" x14ac:dyDescent="0.2">
      <c r="A43" s="35" t="s">
        <v>9</v>
      </c>
      <c r="B43" s="36"/>
      <c r="C43" s="15"/>
      <c r="D43" s="15"/>
      <c r="E43" s="15"/>
      <c r="F43" s="15"/>
      <c r="G43" s="15"/>
      <c r="H43" s="15"/>
      <c r="I43" s="15"/>
    </row>
  </sheetData>
  <sheetProtection selectLockedCells="1"/>
  <mergeCells count="6">
    <mergeCell ref="A16:I16"/>
    <mergeCell ref="A7:I7"/>
    <mergeCell ref="A9:I9"/>
    <mergeCell ref="A11:I11"/>
    <mergeCell ref="A13:I13"/>
    <mergeCell ref="A15:I15"/>
  </mergeCells>
  <printOptions horizontalCentered="1"/>
  <pageMargins left="0.75" right="0.75" top="0.6" bottom="0.55000000000000004" header="0.28000000000000003" footer="0.16"/>
  <pageSetup scale="7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6606D4-6261-4BDE-8901-CD1225C2DFFE}">
  <sheetPr>
    <pageSetUpPr fitToPage="1"/>
  </sheetPr>
  <dimension ref="A2:I70"/>
  <sheetViews>
    <sheetView zoomScaleNormal="100" workbookViewId="0">
      <selection activeCell="H36" sqref="H36"/>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9" s="7" customFormat="1" x14ac:dyDescent="0.2">
      <c r="A2" s="7" t="s">
        <v>12</v>
      </c>
      <c r="B2" s="2" t="s">
        <v>44</v>
      </c>
      <c r="C2" s="2"/>
      <c r="D2" s="2"/>
      <c r="G2" s="84" t="s">
        <v>13</v>
      </c>
      <c r="H2" s="2" t="s">
        <v>457</v>
      </c>
      <c r="I2" s="2"/>
    </row>
    <row r="3" spans="1:9" s="7" customFormat="1" x14ac:dyDescent="0.2">
      <c r="A3" s="7" t="s">
        <v>21</v>
      </c>
      <c r="B3" s="2" t="s">
        <v>209</v>
      </c>
      <c r="C3" s="2"/>
      <c r="D3" s="2"/>
      <c r="G3" s="84" t="s">
        <v>14</v>
      </c>
      <c r="H3" s="5" t="s">
        <v>458</v>
      </c>
      <c r="I3" s="5"/>
    </row>
    <row r="4" spans="1:9" s="7" customFormat="1" x14ac:dyDescent="0.2">
      <c r="A4" s="7" t="s">
        <v>15</v>
      </c>
      <c r="B4" s="2" t="s">
        <v>217</v>
      </c>
      <c r="C4" s="2"/>
      <c r="D4" s="2"/>
      <c r="G4" s="84" t="s">
        <v>17</v>
      </c>
      <c r="H4" s="2" t="s">
        <v>49</v>
      </c>
      <c r="I4" s="2"/>
    </row>
    <row r="5" spans="1:9" s="7" customFormat="1" x14ac:dyDescent="0.2">
      <c r="A5" s="7" t="s">
        <v>16</v>
      </c>
      <c r="B5" s="2" t="s">
        <v>218</v>
      </c>
      <c r="C5" s="5"/>
      <c r="D5" s="5"/>
      <c r="G5" s="84" t="s">
        <v>18</v>
      </c>
      <c r="H5" s="5" t="s">
        <v>219</v>
      </c>
      <c r="I5" s="5"/>
    </row>
    <row r="8" spans="1:9" s="7" customFormat="1" x14ac:dyDescent="0.2">
      <c r="A8" s="7" t="s">
        <v>220</v>
      </c>
    </row>
    <row r="9" spans="1:9" s="7" customFormat="1" x14ac:dyDescent="0.2"/>
    <row r="10" spans="1:9" s="7" customFormat="1" x14ac:dyDescent="0.2">
      <c r="A10" s="7" t="s">
        <v>221</v>
      </c>
    </row>
    <row r="11" spans="1:9" s="7" customFormat="1" x14ac:dyDescent="0.2"/>
    <row r="12" spans="1:9" s="7" customFormat="1" x14ac:dyDescent="0.2">
      <c r="A12" s="7" t="s">
        <v>222</v>
      </c>
    </row>
    <row r="13" spans="1:9" s="7" customFormat="1" x14ac:dyDescent="0.2"/>
    <row r="14" spans="1:9" s="7" customFormat="1" x14ac:dyDescent="0.2">
      <c r="A14" s="7" t="s">
        <v>131</v>
      </c>
    </row>
    <row r="15" spans="1:9" s="7" customFormat="1" x14ac:dyDescent="0.2"/>
    <row r="16" spans="1:9" s="7" customFormat="1" x14ac:dyDescent="0.2">
      <c r="A16" s="7" t="s">
        <v>223</v>
      </c>
    </row>
    <row r="18" spans="1:9" x14ac:dyDescent="0.2">
      <c r="A18" s="240" t="s">
        <v>11</v>
      </c>
      <c r="B18" s="241"/>
      <c r="C18" s="241"/>
      <c r="D18" s="241"/>
      <c r="E18" s="241"/>
      <c r="F18" s="241"/>
      <c r="G18" s="241"/>
      <c r="H18" s="241"/>
      <c r="I18" s="242"/>
    </row>
    <row r="19" spans="1:9" x14ac:dyDescent="0.2">
      <c r="A19" s="8"/>
      <c r="B19" s="9"/>
      <c r="C19" s="10" t="s">
        <v>29</v>
      </c>
      <c r="D19" s="10" t="s">
        <v>30</v>
      </c>
      <c r="E19" s="10" t="s">
        <v>31</v>
      </c>
      <c r="F19" s="10" t="s">
        <v>32</v>
      </c>
      <c r="G19" s="10" t="s">
        <v>374</v>
      </c>
      <c r="H19" s="10" t="s">
        <v>375</v>
      </c>
      <c r="I19" s="10" t="s">
        <v>376</v>
      </c>
    </row>
    <row r="20" spans="1:9" x14ac:dyDescent="0.2">
      <c r="A20" s="8"/>
      <c r="B20" s="9"/>
      <c r="C20" s="11" t="s">
        <v>10</v>
      </c>
      <c r="D20" s="13" t="s">
        <v>10</v>
      </c>
      <c r="E20" s="13" t="s">
        <v>10</v>
      </c>
      <c r="F20" s="13" t="s">
        <v>10</v>
      </c>
      <c r="G20" s="13" t="s">
        <v>377</v>
      </c>
      <c r="H20" s="13" t="s">
        <v>377</v>
      </c>
      <c r="I20" s="13" t="s">
        <v>377</v>
      </c>
    </row>
    <row r="21" spans="1:9" x14ac:dyDescent="0.2">
      <c r="A21" s="8" t="s">
        <v>0</v>
      </c>
      <c r="B21" s="9"/>
      <c r="C21" s="15">
        <v>7479422</v>
      </c>
      <c r="D21" s="15">
        <f>7479422</f>
        <v>7479422</v>
      </c>
      <c r="E21" s="15">
        <f>7470581</f>
        <v>7470581</v>
      </c>
      <c r="F21" s="15">
        <f>7470581</f>
        <v>7470581</v>
      </c>
      <c r="G21" s="15">
        <f t="shared" ref="G21:I21" si="0">7470581</f>
        <v>7470581</v>
      </c>
      <c r="H21" s="15">
        <f t="shared" si="0"/>
        <v>7470581</v>
      </c>
      <c r="I21" s="15">
        <f t="shared" si="0"/>
        <v>7470581</v>
      </c>
    </row>
    <row r="22" spans="1:9" x14ac:dyDescent="0.2">
      <c r="A22" s="8" t="s">
        <v>1</v>
      </c>
      <c r="B22" s="9"/>
      <c r="C22" s="15">
        <v>14242375.989999998</v>
      </c>
      <c r="D22" s="15">
        <f t="shared" ref="D22" si="1">C33</f>
        <v>15890114.640000001</v>
      </c>
      <c r="E22" s="15">
        <f t="shared" ref="E22" si="2">D33</f>
        <v>8249755.8900000006</v>
      </c>
      <c r="F22" s="15">
        <f t="shared" ref="F22" si="3">E33</f>
        <v>9183348.5999999996</v>
      </c>
      <c r="G22" s="15">
        <f t="shared" ref="G22" si="4">F33</f>
        <v>7489534.2100000009</v>
      </c>
      <c r="H22" s="15">
        <f t="shared" ref="H22" si="5">G33</f>
        <v>7988587.3700000001</v>
      </c>
      <c r="I22" s="15">
        <f t="shared" ref="I22" si="6">H33</f>
        <v>8487640.5300000012</v>
      </c>
    </row>
    <row r="23" spans="1:9" x14ac:dyDescent="0.2">
      <c r="A23" s="8" t="s">
        <v>2</v>
      </c>
      <c r="B23" s="9"/>
      <c r="C23" s="15">
        <v>7611370.7999999998</v>
      </c>
      <c r="D23" s="15">
        <f>28013.13+6945437.53</f>
        <v>6973450.6600000001</v>
      </c>
      <c r="E23" s="15">
        <v>6181677.4500000002</v>
      </c>
      <c r="F23" s="15">
        <v>5588903.8600000003</v>
      </c>
      <c r="G23" s="15">
        <v>6087957.0199999996</v>
      </c>
      <c r="H23" s="15">
        <v>6087957.0199999996</v>
      </c>
      <c r="I23" s="15">
        <v>6087957.0199999996</v>
      </c>
    </row>
    <row r="24" spans="1:9" x14ac:dyDescent="0.2">
      <c r="A24" s="8" t="s">
        <v>3</v>
      </c>
      <c r="B24" s="9"/>
      <c r="C24" s="14">
        <v>5223391.41</v>
      </c>
      <c r="D24" s="15">
        <f>14593501.41-1634811.76-5000000</f>
        <v>7958689.6500000004</v>
      </c>
      <c r="E24" s="15">
        <v>5248084.74</v>
      </c>
      <c r="F24" s="15">
        <v>7282718.25</v>
      </c>
      <c r="G24" s="15">
        <v>5588903.8600000003</v>
      </c>
      <c r="H24" s="15">
        <v>5588903.8600000003</v>
      </c>
      <c r="I24" s="15">
        <v>5588903.8600000003</v>
      </c>
    </row>
    <row r="25" spans="1:9" x14ac:dyDescent="0.2">
      <c r="A25" s="8"/>
      <c r="B25" s="9"/>
      <c r="C25" s="15"/>
      <c r="D25" s="15"/>
      <c r="E25" s="15"/>
      <c r="F25" s="15"/>
      <c r="G25" s="15"/>
      <c r="H25" s="15"/>
      <c r="I25" s="15"/>
    </row>
    <row r="26" spans="1:9" x14ac:dyDescent="0.2">
      <c r="A26" s="8" t="s">
        <v>4</v>
      </c>
      <c r="B26" s="6"/>
      <c r="C26" s="16"/>
      <c r="D26" s="16"/>
      <c r="E26" s="16"/>
      <c r="F26" s="14"/>
      <c r="G26" s="14"/>
      <c r="H26" s="14"/>
      <c r="I26" s="14"/>
    </row>
    <row r="27" spans="1:9" x14ac:dyDescent="0.2">
      <c r="A27" s="8" t="s">
        <v>224</v>
      </c>
      <c r="B27" s="9"/>
      <c r="C27" s="16">
        <v>-740240.73999999836</v>
      </c>
      <c r="D27" s="16">
        <v>-1634811.76</v>
      </c>
      <c r="E27" s="16">
        <f>0</f>
        <v>0</v>
      </c>
      <c r="F27" s="14">
        <f>0</f>
        <v>0</v>
      </c>
      <c r="G27" s="14">
        <f>0</f>
        <v>0</v>
      </c>
      <c r="H27" s="14">
        <f>0</f>
        <v>0</v>
      </c>
      <c r="I27" s="14">
        <f>0</f>
        <v>0</v>
      </c>
    </row>
    <row r="28" spans="1:9" x14ac:dyDescent="0.2">
      <c r="A28" s="8" t="s">
        <v>87</v>
      </c>
      <c r="B28" s="9"/>
      <c r="C28" s="15"/>
      <c r="D28" s="16">
        <v>-5000000</v>
      </c>
      <c r="E28" s="15"/>
      <c r="F28" s="15"/>
      <c r="G28" s="15"/>
      <c r="H28" s="15"/>
      <c r="I28" s="15"/>
    </row>
    <row r="29" spans="1:9" x14ac:dyDescent="0.2">
      <c r="A29" s="103" t="s">
        <v>225</v>
      </c>
      <c r="B29" s="104"/>
      <c r="C29" s="15"/>
      <c r="D29" s="15">
        <v>-20308</v>
      </c>
      <c r="E29" s="15"/>
      <c r="F29" s="15"/>
      <c r="G29" s="15"/>
      <c r="H29" s="15"/>
      <c r="I29" s="15"/>
    </row>
    <row r="30" spans="1:9" x14ac:dyDescent="0.2">
      <c r="A30" s="103"/>
      <c r="B30" s="104"/>
      <c r="C30" s="15"/>
      <c r="D30" s="15"/>
      <c r="E30" s="15"/>
      <c r="F30" s="15"/>
      <c r="G30" s="15"/>
      <c r="H30" s="15"/>
      <c r="I30" s="15"/>
    </row>
    <row r="31" spans="1:9" x14ac:dyDescent="0.2">
      <c r="A31" s="8" t="s">
        <v>5</v>
      </c>
      <c r="B31" s="9"/>
      <c r="C31" s="14">
        <v>-740240.73999999836</v>
      </c>
      <c r="D31" s="14">
        <f>SUM(D27:D30)</f>
        <v>-6655119.7599999998</v>
      </c>
      <c r="E31" s="14">
        <f>SUM(E27:E30)</f>
        <v>0</v>
      </c>
      <c r="F31" s="14">
        <f>SUM(F27:F30)</f>
        <v>0</v>
      </c>
      <c r="G31" s="14">
        <f t="shared" ref="G31:I31" si="7">SUM(G27:G30)</f>
        <v>0</v>
      </c>
      <c r="H31" s="14">
        <f t="shared" si="7"/>
        <v>0</v>
      </c>
      <c r="I31" s="14">
        <f t="shared" si="7"/>
        <v>0</v>
      </c>
    </row>
    <row r="32" spans="1:9" x14ac:dyDescent="0.2">
      <c r="A32" s="8"/>
      <c r="B32" s="9"/>
      <c r="C32" s="15"/>
      <c r="D32" s="15"/>
      <c r="E32" s="15"/>
      <c r="F32" s="15"/>
      <c r="G32" s="15"/>
      <c r="H32" s="15"/>
      <c r="I32" s="15"/>
    </row>
    <row r="33" spans="1:9" x14ac:dyDescent="0.2">
      <c r="A33" s="8" t="s">
        <v>7</v>
      </c>
      <c r="B33" s="9"/>
      <c r="C33" s="14">
        <v>15890114.640000001</v>
      </c>
      <c r="D33" s="14">
        <f>+D22+D23-D24+D31</f>
        <v>8249755.8900000006</v>
      </c>
      <c r="E33" s="14">
        <f>+E22+E23-E24+E31</f>
        <v>9183348.5999999996</v>
      </c>
      <c r="F33" s="14">
        <f t="shared" ref="F33:I33" si="8">+F22+F23-F24+F31</f>
        <v>7489534.2100000009</v>
      </c>
      <c r="G33" s="14">
        <f t="shared" si="8"/>
        <v>7988587.3700000001</v>
      </c>
      <c r="H33" s="14">
        <f t="shared" si="8"/>
        <v>8487640.5300000012</v>
      </c>
      <c r="I33" s="14">
        <f t="shared" si="8"/>
        <v>8986693.6900000013</v>
      </c>
    </row>
    <row r="34" spans="1:9" x14ac:dyDescent="0.2">
      <c r="A34" s="24"/>
      <c r="B34" s="25"/>
      <c r="C34" s="15"/>
      <c r="D34" s="15"/>
      <c r="E34" s="15"/>
      <c r="F34" s="15"/>
      <c r="G34" s="15"/>
      <c r="H34" s="15"/>
      <c r="I34" s="15"/>
    </row>
    <row r="35" spans="1:9" x14ac:dyDescent="0.2">
      <c r="A35" s="8" t="s">
        <v>23</v>
      </c>
      <c r="B35" s="9"/>
      <c r="C35" s="15">
        <v>6855302.6200000001</v>
      </c>
      <c r="D35" s="15">
        <v>5792217.6299999999</v>
      </c>
      <c r="E35" s="15">
        <v>6001045.5999999996</v>
      </c>
      <c r="F35" s="15">
        <v>4379083.25</v>
      </c>
      <c r="G35" s="15"/>
      <c r="H35" s="15"/>
      <c r="I35" s="15"/>
    </row>
    <row r="36" spans="1:9" x14ac:dyDescent="0.2">
      <c r="A36" s="24"/>
      <c r="B36" s="25"/>
      <c r="C36" s="15"/>
      <c r="D36" s="15"/>
      <c r="E36" s="15"/>
      <c r="F36" s="15"/>
      <c r="G36" s="15"/>
      <c r="H36" s="15"/>
      <c r="I36" s="15"/>
    </row>
    <row r="37" spans="1:9" x14ac:dyDescent="0.2">
      <c r="A37" s="8" t="s">
        <v>24</v>
      </c>
      <c r="B37" s="28"/>
      <c r="C37" s="29">
        <f t="shared" ref="C37:F37" si="9">C33-C35</f>
        <v>9034812.0199999996</v>
      </c>
      <c r="D37" s="29">
        <f t="shared" si="9"/>
        <v>2457538.2600000007</v>
      </c>
      <c r="E37" s="29">
        <f t="shared" si="9"/>
        <v>3182303</v>
      </c>
      <c r="F37" s="29">
        <f t="shared" si="9"/>
        <v>3110450.9600000009</v>
      </c>
      <c r="G37" s="29">
        <f t="shared" ref="G37:I37" si="10">G33-G35</f>
        <v>7988587.3700000001</v>
      </c>
      <c r="H37" s="29">
        <f t="shared" si="10"/>
        <v>8487640.5300000012</v>
      </c>
      <c r="I37" s="29">
        <f t="shared" si="10"/>
        <v>8986693.6900000013</v>
      </c>
    </row>
    <row r="38" spans="1:9" x14ac:dyDescent="0.2">
      <c r="A38" s="30"/>
      <c r="B38" s="30"/>
      <c r="C38" s="31"/>
      <c r="D38" s="31"/>
      <c r="E38" s="31"/>
      <c r="F38" s="31"/>
      <c r="G38" s="31"/>
      <c r="H38" s="31"/>
      <c r="I38" s="31"/>
    </row>
    <row r="39" spans="1:9" x14ac:dyDescent="0.2">
      <c r="A39" s="32" t="s">
        <v>25</v>
      </c>
      <c r="B39" s="3"/>
      <c r="C39" s="33"/>
      <c r="D39" s="33"/>
      <c r="E39" s="33"/>
      <c r="F39" s="33"/>
      <c r="G39" s="33"/>
      <c r="H39" s="33"/>
      <c r="I39" s="33"/>
    </row>
    <row r="40" spans="1:9" x14ac:dyDescent="0.2">
      <c r="A40" s="34" t="s">
        <v>27</v>
      </c>
      <c r="B40" s="25"/>
      <c r="C40" s="27"/>
      <c r="D40" s="27"/>
      <c r="E40" s="27"/>
      <c r="F40" s="27"/>
      <c r="G40" s="27"/>
      <c r="H40" s="27"/>
      <c r="I40" s="27"/>
    </row>
    <row r="41" spans="1:9" x14ac:dyDescent="0.2">
      <c r="A41" s="8"/>
      <c r="B41" s="9"/>
      <c r="C41" s="15"/>
      <c r="D41" s="15"/>
      <c r="E41" s="15"/>
      <c r="F41" s="15"/>
      <c r="G41" s="15"/>
      <c r="H41" s="15"/>
      <c r="I41" s="15"/>
    </row>
    <row r="42" spans="1:9" x14ac:dyDescent="0.2">
      <c r="A42" s="8" t="s">
        <v>6</v>
      </c>
      <c r="B42" s="9"/>
      <c r="C42" s="15"/>
      <c r="D42" s="15"/>
      <c r="E42" s="15"/>
      <c r="F42" s="15"/>
      <c r="G42" s="15"/>
      <c r="H42" s="15"/>
      <c r="I42" s="15"/>
    </row>
    <row r="43" spans="1:9" x14ac:dyDescent="0.2">
      <c r="A43" s="8"/>
      <c r="B43" s="9"/>
      <c r="C43" s="15"/>
      <c r="D43" s="15"/>
      <c r="E43" s="15"/>
      <c r="F43" s="15"/>
      <c r="G43" s="15"/>
      <c r="H43" s="15"/>
      <c r="I43" s="15"/>
    </row>
    <row r="44" spans="1:9" x14ac:dyDescent="0.2">
      <c r="A44" s="34" t="s">
        <v>8</v>
      </c>
      <c r="B44" s="28"/>
      <c r="C44" s="15"/>
      <c r="D44" s="15"/>
      <c r="E44" s="15"/>
      <c r="F44" s="15"/>
      <c r="G44" s="15"/>
      <c r="H44" s="15"/>
      <c r="I44" s="15"/>
    </row>
    <row r="45" spans="1:9" x14ac:dyDescent="0.2">
      <c r="A45" s="35" t="s">
        <v>9</v>
      </c>
      <c r="B45" s="36"/>
      <c r="C45" s="15"/>
      <c r="D45" s="15"/>
      <c r="E45" s="15"/>
      <c r="F45" s="15"/>
      <c r="G45" s="15"/>
      <c r="H45" s="15"/>
      <c r="I45" s="15"/>
    </row>
    <row r="47" spans="1:9" s="219" customFormat="1" ht="12" x14ac:dyDescent="0.2">
      <c r="A47" s="243" t="s">
        <v>459</v>
      </c>
      <c r="B47" s="243"/>
      <c r="C47" s="243"/>
      <c r="D47" s="243"/>
      <c r="E47" s="243"/>
      <c r="F47" s="243"/>
      <c r="G47" s="243"/>
      <c r="H47" s="243"/>
      <c r="I47" s="243"/>
    </row>
    <row r="48" spans="1:9" s="219" customFormat="1" ht="12" x14ac:dyDescent="0.2">
      <c r="A48" s="243"/>
      <c r="B48" s="243"/>
      <c r="C48" s="243"/>
      <c r="D48" s="243"/>
      <c r="E48" s="243"/>
      <c r="F48" s="243"/>
      <c r="G48" s="243"/>
      <c r="H48" s="243"/>
      <c r="I48" s="243"/>
    </row>
    <row r="49" spans="1:9" s="219" customFormat="1" ht="12" x14ac:dyDescent="0.2">
      <c r="A49" s="243" t="s">
        <v>460</v>
      </c>
      <c r="B49" s="243"/>
      <c r="C49" s="243"/>
      <c r="D49" s="243"/>
      <c r="E49" s="243"/>
      <c r="F49" s="243"/>
      <c r="G49" s="243"/>
      <c r="H49" s="243"/>
      <c r="I49" s="243"/>
    </row>
    <row r="50" spans="1:9" s="219" customFormat="1" ht="12" x14ac:dyDescent="0.2">
      <c r="A50" s="243"/>
      <c r="B50" s="243"/>
      <c r="C50" s="243"/>
      <c r="D50" s="243"/>
      <c r="E50" s="243"/>
      <c r="F50" s="243"/>
      <c r="G50" s="243"/>
      <c r="H50" s="243"/>
      <c r="I50" s="243"/>
    </row>
    <row r="51" spans="1:9" s="219" customFormat="1" ht="12" x14ac:dyDescent="0.2">
      <c r="A51" s="243" t="s">
        <v>463</v>
      </c>
      <c r="B51" s="243"/>
      <c r="C51" s="243"/>
      <c r="D51" s="243"/>
      <c r="E51" s="243"/>
      <c r="F51" s="243"/>
      <c r="G51" s="243"/>
      <c r="H51" s="243"/>
      <c r="I51" s="243"/>
    </row>
    <row r="52" spans="1:9" s="219" customFormat="1" ht="12" x14ac:dyDescent="0.2">
      <c r="A52" s="243"/>
      <c r="B52" s="243"/>
      <c r="C52" s="243"/>
      <c r="D52" s="243"/>
      <c r="E52" s="243"/>
      <c r="F52" s="243"/>
      <c r="G52" s="243"/>
      <c r="H52" s="243"/>
      <c r="I52" s="243"/>
    </row>
    <row r="53" spans="1:9" s="219" customFormat="1" ht="12" x14ac:dyDescent="0.2">
      <c r="A53" s="243"/>
      <c r="B53" s="243"/>
      <c r="C53" s="243"/>
      <c r="D53" s="243"/>
      <c r="E53" s="243"/>
      <c r="F53" s="243"/>
      <c r="G53" s="243"/>
      <c r="H53" s="243"/>
      <c r="I53" s="243"/>
    </row>
    <row r="54" spans="1:9" s="219" customFormat="1" ht="12" x14ac:dyDescent="0.2">
      <c r="A54" s="243"/>
      <c r="B54" s="243"/>
      <c r="C54" s="243"/>
      <c r="D54" s="243"/>
      <c r="E54" s="243"/>
      <c r="F54" s="243"/>
      <c r="G54" s="243"/>
      <c r="H54" s="243"/>
      <c r="I54" s="243"/>
    </row>
    <row r="55" spans="1:9" s="219" customFormat="1" ht="12" x14ac:dyDescent="0.2">
      <c r="A55" s="243"/>
      <c r="B55" s="243"/>
      <c r="C55" s="243"/>
      <c r="D55" s="243"/>
      <c r="E55" s="243"/>
      <c r="F55" s="243"/>
      <c r="G55" s="243"/>
      <c r="H55" s="243"/>
      <c r="I55" s="243"/>
    </row>
    <row r="56" spans="1:9" s="219" customFormat="1" ht="12" x14ac:dyDescent="0.2">
      <c r="A56" s="243"/>
      <c r="B56" s="243"/>
      <c r="C56" s="243"/>
      <c r="D56" s="243"/>
      <c r="E56" s="243"/>
      <c r="F56" s="243"/>
      <c r="G56" s="243"/>
      <c r="H56" s="243"/>
      <c r="I56" s="243"/>
    </row>
    <row r="57" spans="1:9" s="219" customFormat="1" ht="12" x14ac:dyDescent="0.2">
      <c r="A57" s="260" t="s">
        <v>464</v>
      </c>
      <c r="B57" s="259"/>
      <c r="C57" s="259"/>
      <c r="D57" s="259"/>
      <c r="E57" s="259"/>
      <c r="F57" s="259"/>
      <c r="G57" s="259"/>
      <c r="H57" s="259"/>
      <c r="I57" s="259"/>
    </row>
    <row r="58" spans="1:9" s="219" customFormat="1" ht="12" x14ac:dyDescent="0.2">
      <c r="A58" s="260"/>
      <c r="B58" s="259"/>
      <c r="C58" s="259"/>
      <c r="D58" s="259"/>
      <c r="E58" s="259"/>
      <c r="F58" s="259"/>
      <c r="G58" s="259"/>
      <c r="H58" s="259"/>
      <c r="I58" s="259"/>
    </row>
    <row r="59" spans="1:9" s="219" customFormat="1" ht="12" x14ac:dyDescent="0.2">
      <c r="A59" s="259"/>
      <c r="B59" s="259"/>
      <c r="C59" s="259"/>
      <c r="D59" s="259"/>
      <c r="E59" s="259"/>
      <c r="F59" s="259"/>
      <c r="G59" s="259"/>
      <c r="H59" s="259"/>
      <c r="I59" s="259"/>
    </row>
    <row r="60" spans="1:9" s="219" customFormat="1" ht="12" x14ac:dyDescent="0.2">
      <c r="A60" s="243" t="s">
        <v>465</v>
      </c>
      <c r="B60" s="259"/>
      <c r="C60" s="259"/>
      <c r="D60" s="259"/>
      <c r="E60" s="259"/>
      <c r="F60" s="259"/>
      <c r="G60" s="259"/>
      <c r="H60" s="259"/>
      <c r="I60" s="259"/>
    </row>
    <row r="61" spans="1:9" s="219" customFormat="1" ht="12" x14ac:dyDescent="0.2">
      <c r="A61" s="259"/>
      <c r="B61" s="259"/>
      <c r="C61" s="259"/>
      <c r="D61" s="259"/>
      <c r="E61" s="259"/>
      <c r="F61" s="259"/>
      <c r="G61" s="259"/>
      <c r="H61" s="259"/>
      <c r="I61" s="259"/>
    </row>
    <row r="62" spans="1:9" s="219" customFormat="1" ht="12" x14ac:dyDescent="0.2">
      <c r="A62" s="259"/>
      <c r="B62" s="259"/>
      <c r="C62" s="259"/>
      <c r="D62" s="259"/>
      <c r="E62" s="259"/>
      <c r="F62" s="259"/>
      <c r="G62" s="259"/>
      <c r="H62" s="259"/>
      <c r="I62" s="259"/>
    </row>
    <row r="63" spans="1:9" s="219" customFormat="1" ht="12" x14ac:dyDescent="0.2">
      <c r="A63" s="259"/>
      <c r="B63" s="259"/>
      <c r="C63" s="259"/>
      <c r="D63" s="259"/>
      <c r="E63" s="259"/>
      <c r="F63" s="259"/>
      <c r="G63" s="259"/>
      <c r="H63" s="259"/>
      <c r="I63" s="259"/>
    </row>
    <row r="64" spans="1:9" s="219" customFormat="1" ht="12" x14ac:dyDescent="0.2">
      <c r="A64" s="259"/>
      <c r="B64" s="259"/>
      <c r="C64" s="259"/>
      <c r="D64" s="259"/>
      <c r="E64" s="259"/>
      <c r="F64" s="259"/>
      <c r="G64" s="259"/>
      <c r="H64" s="259"/>
      <c r="I64" s="259"/>
    </row>
    <row r="65" spans="1:9" s="219" customFormat="1" ht="12" x14ac:dyDescent="0.2">
      <c r="A65" s="259"/>
      <c r="B65" s="259"/>
      <c r="C65" s="259"/>
      <c r="D65" s="259"/>
      <c r="E65" s="259"/>
      <c r="F65" s="259"/>
      <c r="G65" s="259"/>
      <c r="H65" s="259"/>
      <c r="I65" s="259"/>
    </row>
    <row r="66" spans="1:9" s="220" customFormat="1" ht="12" x14ac:dyDescent="0.2">
      <c r="A66" s="259" t="s">
        <v>466</v>
      </c>
      <c r="B66" s="259"/>
      <c r="C66" s="259"/>
      <c r="D66" s="259"/>
      <c r="E66" s="259"/>
      <c r="F66" s="259"/>
      <c r="G66" s="259"/>
      <c r="H66" s="259"/>
      <c r="I66" s="259"/>
    </row>
    <row r="67" spans="1:9" s="220" customFormat="1" ht="12" x14ac:dyDescent="0.2">
      <c r="A67" s="259"/>
      <c r="B67" s="259"/>
      <c r="C67" s="259"/>
      <c r="D67" s="259"/>
      <c r="E67" s="259"/>
      <c r="F67" s="259"/>
      <c r="G67" s="259"/>
      <c r="H67" s="259"/>
      <c r="I67" s="259"/>
    </row>
    <row r="68" spans="1:9" s="220" customFormat="1" ht="12" x14ac:dyDescent="0.2">
      <c r="A68" s="259"/>
      <c r="B68" s="259"/>
      <c r="C68" s="259"/>
      <c r="D68" s="259"/>
      <c r="E68" s="259"/>
      <c r="F68" s="259"/>
      <c r="G68" s="259"/>
      <c r="H68" s="259"/>
      <c r="I68" s="259"/>
    </row>
    <row r="69" spans="1:9" s="220" customFormat="1" ht="12" x14ac:dyDescent="0.2">
      <c r="A69" s="259" t="s">
        <v>467</v>
      </c>
      <c r="B69" s="259"/>
      <c r="C69" s="259"/>
      <c r="D69" s="259"/>
      <c r="E69" s="259"/>
      <c r="F69" s="259"/>
      <c r="G69" s="259"/>
      <c r="H69" s="259"/>
      <c r="I69" s="259"/>
    </row>
    <row r="70" spans="1:9" s="220" customFormat="1" ht="12" x14ac:dyDescent="0.2">
      <c r="A70" s="259"/>
      <c r="B70" s="259"/>
      <c r="C70" s="259"/>
      <c r="D70" s="259"/>
      <c r="E70" s="259"/>
      <c r="F70" s="259"/>
      <c r="G70" s="259"/>
      <c r="H70" s="259"/>
      <c r="I70" s="259"/>
    </row>
  </sheetData>
  <sheetProtection selectLockedCells="1"/>
  <mergeCells count="8">
    <mergeCell ref="A66:I68"/>
    <mergeCell ref="A69:I70"/>
    <mergeCell ref="A18:I18"/>
    <mergeCell ref="A47:I48"/>
    <mergeCell ref="A49:I50"/>
    <mergeCell ref="A51:I56"/>
    <mergeCell ref="A57:I59"/>
    <mergeCell ref="A60:I65"/>
  </mergeCells>
  <printOptions horizontalCentered="1"/>
  <pageMargins left="0.75" right="0.75" top="0.6" bottom="0.55000000000000004" header="0.28000000000000003" footer="0.16"/>
  <pageSetup scale="6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DDED17-9F62-4062-9D0A-0022BB7FD6DE}">
  <sheetPr>
    <pageSetUpPr fitToPage="1"/>
  </sheetPr>
  <dimension ref="A1:O45"/>
  <sheetViews>
    <sheetView zoomScaleNormal="100" zoomScaleSheetLayoutView="100" workbookViewId="0">
      <selection activeCell="F28" sqref="F28"/>
    </sheetView>
  </sheetViews>
  <sheetFormatPr defaultColWidth="10.28515625" defaultRowHeight="12.75" x14ac:dyDescent="0.2"/>
  <cols>
    <col min="1" max="2" width="14.7109375" style="7" customWidth="1"/>
    <col min="3" max="8" width="14" style="7" customWidth="1"/>
    <col min="9" max="9" width="13.140625" style="7" customWidth="1"/>
    <col min="10" max="10" width="10.28515625" style="7"/>
    <col min="11" max="11" width="11.28515625" style="7" bestFit="1" customWidth="1"/>
    <col min="12" max="13" width="10.28515625" style="7"/>
    <col min="14" max="14" width="14" style="7" bestFit="1" customWidth="1"/>
    <col min="15" max="16384" width="10.28515625" style="7"/>
  </cols>
  <sheetData>
    <row r="1" spans="1:9" x14ac:dyDescent="0.2">
      <c r="A1" s="58"/>
      <c r="B1" s="58"/>
      <c r="C1" s="58"/>
      <c r="D1" s="58"/>
      <c r="E1" s="58"/>
      <c r="F1" s="58"/>
      <c r="G1" s="58"/>
      <c r="H1" s="58"/>
      <c r="I1" s="58"/>
    </row>
    <row r="2" spans="1:9" x14ac:dyDescent="0.2">
      <c r="A2" s="58" t="s">
        <v>12</v>
      </c>
      <c r="B2" s="61" t="s">
        <v>44</v>
      </c>
      <c r="C2" s="61"/>
      <c r="D2" s="61"/>
      <c r="E2" s="58"/>
      <c r="F2" s="58"/>
      <c r="G2" s="109" t="s">
        <v>13</v>
      </c>
      <c r="H2" s="61" t="s">
        <v>246</v>
      </c>
      <c r="I2" s="61"/>
    </row>
    <row r="3" spans="1:9" x14ac:dyDescent="0.2">
      <c r="A3" s="58" t="s">
        <v>21</v>
      </c>
      <c r="B3" s="61" t="s">
        <v>247</v>
      </c>
      <c r="C3" s="61"/>
      <c r="D3" s="61"/>
      <c r="E3" s="58"/>
      <c r="F3" s="58"/>
      <c r="G3" s="109" t="s">
        <v>14</v>
      </c>
      <c r="H3" s="62" t="s">
        <v>248</v>
      </c>
      <c r="I3" s="62"/>
    </row>
    <row r="4" spans="1:9" x14ac:dyDescent="0.2">
      <c r="A4" s="58" t="s">
        <v>15</v>
      </c>
      <c r="B4" s="61" t="s">
        <v>249</v>
      </c>
      <c r="C4" s="61"/>
      <c r="D4" s="61"/>
      <c r="E4" s="58"/>
      <c r="F4" s="58"/>
      <c r="G4" s="109" t="s">
        <v>17</v>
      </c>
      <c r="H4" s="61" t="s">
        <v>49</v>
      </c>
      <c r="I4" s="61"/>
    </row>
    <row r="5" spans="1:9" x14ac:dyDescent="0.2">
      <c r="A5" s="58" t="s">
        <v>16</v>
      </c>
      <c r="B5" s="61" t="s">
        <v>250</v>
      </c>
      <c r="C5" s="62"/>
      <c r="D5" s="62"/>
      <c r="E5" s="58"/>
      <c r="F5" s="58"/>
      <c r="G5" s="109" t="s">
        <v>18</v>
      </c>
      <c r="H5" s="62" t="s">
        <v>251</v>
      </c>
      <c r="I5" s="62"/>
    </row>
    <row r="6" spans="1:9" ht="7.7" customHeight="1" x14ac:dyDescent="0.2">
      <c r="A6" s="58"/>
      <c r="B6" s="58"/>
      <c r="C6" s="58"/>
      <c r="D6" s="58"/>
      <c r="E6" s="58"/>
      <c r="F6" s="58"/>
      <c r="G6" s="58"/>
      <c r="H6" s="58"/>
      <c r="I6" s="58"/>
    </row>
    <row r="7" spans="1:9" ht="5.45" customHeight="1" x14ac:dyDescent="0.2">
      <c r="A7" s="58"/>
      <c r="B7" s="58"/>
      <c r="C7" s="58"/>
      <c r="D7" s="58"/>
      <c r="E7" s="58"/>
      <c r="F7" s="58"/>
      <c r="G7" s="58"/>
      <c r="H7" s="58"/>
      <c r="I7" s="58"/>
    </row>
    <row r="8" spans="1:9" ht="36" customHeight="1" x14ac:dyDescent="0.2">
      <c r="A8" s="261" t="s">
        <v>252</v>
      </c>
      <c r="B8" s="261"/>
      <c r="C8" s="261"/>
      <c r="D8" s="261"/>
      <c r="E8" s="261"/>
      <c r="F8" s="261"/>
      <c r="G8" s="261"/>
      <c r="H8" s="261"/>
      <c r="I8" s="261"/>
    </row>
    <row r="9" spans="1:9" ht="10.15" customHeight="1" x14ac:dyDescent="0.2">
      <c r="A9" s="58"/>
      <c r="B9" s="58"/>
      <c r="C9" s="58"/>
      <c r="D9" s="58"/>
      <c r="E9" s="58"/>
      <c r="F9" s="58"/>
      <c r="G9" s="58"/>
      <c r="H9" s="58"/>
      <c r="I9" s="58"/>
    </row>
    <row r="10" spans="1:9" x14ac:dyDescent="0.2">
      <c r="A10" s="7" t="s">
        <v>253</v>
      </c>
      <c r="B10" s="58"/>
      <c r="C10" s="58"/>
      <c r="D10" s="58"/>
      <c r="E10" s="58"/>
      <c r="F10" s="58"/>
      <c r="G10" s="58"/>
      <c r="H10" s="58"/>
      <c r="I10" s="58"/>
    </row>
    <row r="11" spans="1:9" ht="6.4" customHeight="1" x14ac:dyDescent="0.2">
      <c r="A11" s="58"/>
      <c r="B11" s="58"/>
      <c r="C11" s="58"/>
      <c r="D11" s="58"/>
      <c r="E11" s="58"/>
      <c r="F11" s="58"/>
      <c r="G11" s="58"/>
      <c r="H11" s="58"/>
      <c r="I11" s="58"/>
    </row>
    <row r="12" spans="1:9" ht="18" customHeight="1" x14ac:dyDescent="0.2">
      <c r="A12" s="262" t="s">
        <v>254</v>
      </c>
      <c r="B12" s="262"/>
      <c r="C12" s="262"/>
      <c r="D12" s="262"/>
      <c r="E12" s="262"/>
      <c r="F12" s="262"/>
      <c r="G12" s="262"/>
      <c r="H12" s="262"/>
      <c r="I12" s="262"/>
    </row>
    <row r="13" spans="1:9" ht="4.5" customHeight="1" x14ac:dyDescent="0.2">
      <c r="A13" s="58"/>
      <c r="B13" s="58"/>
      <c r="C13" s="58"/>
      <c r="D13" s="58"/>
      <c r="E13" s="58"/>
      <c r="F13" s="58"/>
      <c r="G13" s="58"/>
      <c r="H13" s="58"/>
      <c r="I13" s="58"/>
    </row>
    <row r="14" spans="1:9" ht="17.25" customHeight="1" x14ac:dyDescent="0.2">
      <c r="A14" s="244" t="s">
        <v>255</v>
      </c>
      <c r="B14" s="244"/>
      <c r="C14" s="244"/>
      <c r="D14" s="244"/>
      <c r="E14" s="244"/>
      <c r="F14" s="244"/>
      <c r="G14" s="244"/>
      <c r="H14" s="244"/>
      <c r="I14" s="244"/>
    </row>
    <row r="15" spans="1:9" ht="8.25" customHeight="1" x14ac:dyDescent="0.2">
      <c r="A15" s="58"/>
      <c r="B15" s="58"/>
      <c r="C15" s="58"/>
      <c r="D15" s="58"/>
      <c r="E15" s="58"/>
      <c r="F15" s="58"/>
      <c r="G15" s="58"/>
      <c r="H15" s="58"/>
      <c r="I15" s="58"/>
    </row>
    <row r="16" spans="1:9" ht="54.75" customHeight="1" x14ac:dyDescent="0.2">
      <c r="A16" s="244" t="s">
        <v>256</v>
      </c>
      <c r="B16" s="244"/>
      <c r="C16" s="244"/>
      <c r="D16" s="244"/>
      <c r="E16" s="244"/>
      <c r="F16" s="244"/>
      <c r="G16" s="244"/>
      <c r="H16" s="244"/>
      <c r="I16" s="244"/>
    </row>
    <row r="17" spans="1:15" x14ac:dyDescent="0.2">
      <c r="A17" s="58"/>
      <c r="B17" s="58"/>
      <c r="C17" s="58"/>
      <c r="D17" s="58"/>
      <c r="E17" s="58"/>
      <c r="F17" s="58"/>
      <c r="G17" s="58"/>
      <c r="H17" s="58"/>
      <c r="I17" s="58"/>
    </row>
    <row r="18" spans="1:15" x14ac:dyDescent="0.2">
      <c r="A18" s="263" t="s">
        <v>11</v>
      </c>
      <c r="B18" s="264"/>
      <c r="C18" s="264"/>
      <c r="D18" s="264"/>
      <c r="E18" s="264"/>
      <c r="F18" s="264"/>
      <c r="G18" s="264"/>
      <c r="H18" s="264"/>
      <c r="I18" s="265"/>
    </row>
    <row r="19" spans="1:15" s="207" customFormat="1" x14ac:dyDescent="0.2">
      <c r="A19" s="41"/>
      <c r="B19" s="42"/>
      <c r="C19" s="43" t="s">
        <v>29</v>
      </c>
      <c r="D19" s="43" t="s">
        <v>30</v>
      </c>
      <c r="E19" s="43" t="s">
        <v>31</v>
      </c>
      <c r="F19" s="43" t="s">
        <v>32</v>
      </c>
      <c r="G19" s="10" t="s">
        <v>374</v>
      </c>
      <c r="H19" s="10" t="s">
        <v>375</v>
      </c>
      <c r="I19" s="10" t="s">
        <v>376</v>
      </c>
      <c r="N19" s="207" t="s">
        <v>433</v>
      </c>
    </row>
    <row r="20" spans="1:15" x14ac:dyDescent="0.2">
      <c r="A20" s="63"/>
      <c r="B20" s="64"/>
      <c r="C20" s="110" t="s">
        <v>10</v>
      </c>
      <c r="D20" s="13" t="s">
        <v>10</v>
      </c>
      <c r="E20" s="13" t="s">
        <v>10</v>
      </c>
      <c r="F20" s="13" t="s">
        <v>10</v>
      </c>
      <c r="G20" s="13" t="s">
        <v>377</v>
      </c>
      <c r="H20" s="13" t="s">
        <v>377</v>
      </c>
      <c r="I20" s="13" t="s">
        <v>377</v>
      </c>
      <c r="L20" s="7" t="s">
        <v>434</v>
      </c>
      <c r="N20" s="142">
        <v>73863254</v>
      </c>
    </row>
    <row r="21" spans="1:15" x14ac:dyDescent="0.2">
      <c r="A21" s="63" t="s">
        <v>0</v>
      </c>
      <c r="B21" s="64"/>
      <c r="C21" s="65">
        <v>71207053</v>
      </c>
      <c r="D21" s="65">
        <v>71207053</v>
      </c>
      <c r="E21" s="65">
        <v>71138955</v>
      </c>
      <c r="F21" s="65">
        <v>71138955</v>
      </c>
      <c r="G21" s="208">
        <v>71219367</v>
      </c>
      <c r="H21" s="208">
        <v>71268522</v>
      </c>
      <c r="I21" s="208">
        <v>71268522</v>
      </c>
      <c r="N21" s="142">
        <v>73814099</v>
      </c>
    </row>
    <row r="22" spans="1:15" x14ac:dyDescent="0.2">
      <c r="A22" s="63" t="s">
        <v>1</v>
      </c>
      <c r="B22" s="64"/>
      <c r="C22" s="65">
        <v>43415257.320000008</v>
      </c>
      <c r="D22" s="65">
        <f t="shared" ref="D22:I22" si="0">C33</f>
        <v>49482964.190000005</v>
      </c>
      <c r="E22" s="65">
        <f t="shared" si="0"/>
        <v>51450662.990000002</v>
      </c>
      <c r="F22" s="65">
        <f t="shared" si="0"/>
        <v>57158770.000000007</v>
      </c>
      <c r="G22" s="65">
        <f t="shared" si="0"/>
        <v>65538708.360000014</v>
      </c>
      <c r="H22" s="65">
        <f t="shared" si="0"/>
        <v>65538708.360000014</v>
      </c>
      <c r="I22" s="65">
        <f t="shared" si="0"/>
        <v>65538708.360000014</v>
      </c>
      <c r="N22" s="140">
        <f>N20-N21</f>
        <v>49155</v>
      </c>
      <c r="O22" s="7" t="s">
        <v>435</v>
      </c>
    </row>
    <row r="23" spans="1:15" x14ac:dyDescent="0.2">
      <c r="A23" s="63" t="s">
        <v>2</v>
      </c>
      <c r="B23" s="64"/>
      <c r="C23" s="111">
        <v>58455056.689999998</v>
      </c>
      <c r="D23" s="111">
        <v>54828096.039999999</v>
      </c>
      <c r="E23" s="111">
        <v>62925771.490000002</v>
      </c>
      <c r="F23" s="111">
        <v>59910977.670000002</v>
      </c>
      <c r="G23" s="111">
        <v>59910977.670000002</v>
      </c>
      <c r="H23" s="111">
        <v>59910977.670000002</v>
      </c>
      <c r="I23" s="111">
        <v>59910977.670000002</v>
      </c>
    </row>
    <row r="24" spans="1:15" x14ac:dyDescent="0.2">
      <c r="A24" s="63" t="s">
        <v>3</v>
      </c>
      <c r="B24" s="64"/>
      <c r="C24" s="111">
        <v>52387349.82</v>
      </c>
      <c r="D24" s="111">
        <v>52860397.240000002</v>
      </c>
      <c r="E24" s="111">
        <v>57217664.479999997</v>
      </c>
      <c r="F24" s="111">
        <v>51531039.310000002</v>
      </c>
      <c r="G24" s="111">
        <v>59910977.670000002</v>
      </c>
      <c r="H24" s="111">
        <v>59910977.670000002</v>
      </c>
      <c r="I24" s="111">
        <v>59910977.670000002</v>
      </c>
      <c r="K24" s="112"/>
      <c r="N24" s="140">
        <f>G21+N22</f>
        <v>71268522</v>
      </c>
    </row>
    <row r="25" spans="1:15" x14ac:dyDescent="0.2">
      <c r="A25" s="63"/>
      <c r="B25" s="64"/>
      <c r="C25" s="65"/>
      <c r="D25" s="23"/>
      <c r="E25" s="23"/>
      <c r="F25" s="23"/>
      <c r="G25" s="23"/>
      <c r="H25" s="23"/>
      <c r="I25" s="23"/>
    </row>
    <row r="26" spans="1:15" x14ac:dyDescent="0.2">
      <c r="A26" s="63" t="s">
        <v>4</v>
      </c>
      <c r="B26" s="62"/>
      <c r="C26" s="113"/>
      <c r="D26" s="20"/>
      <c r="E26" s="19"/>
      <c r="F26" s="19"/>
      <c r="G26" s="19"/>
      <c r="H26" s="19"/>
      <c r="I26" s="19"/>
    </row>
    <row r="27" spans="1:15" x14ac:dyDescent="0.2">
      <c r="A27" s="8" t="s">
        <v>257</v>
      </c>
      <c r="B27" s="62"/>
      <c r="C27" s="114"/>
      <c r="D27" s="66"/>
      <c r="E27" s="115"/>
      <c r="F27" s="115"/>
      <c r="G27" s="115"/>
      <c r="H27" s="115"/>
      <c r="I27" s="115"/>
    </row>
    <row r="28" spans="1:15" x14ac:dyDescent="0.2">
      <c r="A28" s="68"/>
      <c r="B28" s="69"/>
      <c r="C28" s="65"/>
      <c r="D28" s="23"/>
      <c r="E28" s="23"/>
      <c r="F28" s="23"/>
      <c r="G28" s="23"/>
      <c r="H28" s="23"/>
      <c r="I28" s="23"/>
    </row>
    <row r="29" spans="1:15" x14ac:dyDescent="0.2">
      <c r="A29" s="68"/>
      <c r="B29" s="69"/>
      <c r="C29" s="65"/>
      <c r="D29" s="23"/>
      <c r="E29" s="23"/>
      <c r="F29" s="23"/>
      <c r="G29" s="23"/>
      <c r="H29" s="23"/>
      <c r="I29" s="23"/>
    </row>
    <row r="30" spans="1:15" x14ac:dyDescent="0.2">
      <c r="A30" s="68"/>
      <c r="B30" s="69"/>
      <c r="C30" s="65"/>
      <c r="D30" s="23"/>
      <c r="E30" s="23"/>
      <c r="F30" s="23"/>
      <c r="G30" s="23"/>
      <c r="H30" s="23"/>
      <c r="I30" s="23"/>
    </row>
    <row r="31" spans="1:15" x14ac:dyDescent="0.2">
      <c r="A31" s="63" t="s">
        <v>5</v>
      </c>
      <c r="B31" s="64"/>
      <c r="C31" s="65">
        <v>0</v>
      </c>
      <c r="D31" s="23">
        <f t="shared" ref="D31:I31" si="1">D28+D29+D30</f>
        <v>0</v>
      </c>
      <c r="E31" s="23">
        <f t="shared" si="1"/>
        <v>0</v>
      </c>
      <c r="F31" s="23">
        <f t="shared" si="1"/>
        <v>0</v>
      </c>
      <c r="G31" s="23">
        <f t="shared" si="1"/>
        <v>0</v>
      </c>
      <c r="H31" s="23">
        <f t="shared" si="1"/>
        <v>0</v>
      </c>
      <c r="I31" s="23">
        <f t="shared" si="1"/>
        <v>0</v>
      </c>
    </row>
    <row r="32" spans="1:15" x14ac:dyDescent="0.2">
      <c r="A32" s="63"/>
      <c r="B32" s="64"/>
      <c r="C32" s="65"/>
      <c r="D32" s="23"/>
      <c r="E32" s="23"/>
      <c r="F32" s="23"/>
      <c r="G32" s="23"/>
      <c r="H32" s="23"/>
      <c r="I32" s="23"/>
    </row>
    <row r="33" spans="1:9" x14ac:dyDescent="0.2">
      <c r="A33" s="63" t="s">
        <v>7</v>
      </c>
      <c r="B33" s="64"/>
      <c r="C33" s="19">
        <v>49482964.190000005</v>
      </c>
      <c r="D33" s="19">
        <f t="shared" ref="D33:I33" si="2">+D22+D23-D24+D31</f>
        <v>51450662.990000002</v>
      </c>
      <c r="E33" s="19">
        <f t="shared" si="2"/>
        <v>57158770.000000007</v>
      </c>
      <c r="F33" s="19">
        <f t="shared" si="2"/>
        <v>65538708.360000014</v>
      </c>
      <c r="G33" s="19">
        <f t="shared" si="2"/>
        <v>65538708.360000014</v>
      </c>
      <c r="H33" s="19">
        <f t="shared" si="2"/>
        <v>65538708.360000014</v>
      </c>
      <c r="I33" s="19">
        <f t="shared" si="2"/>
        <v>65538708.360000014</v>
      </c>
    </row>
    <row r="34" spans="1:9" x14ac:dyDescent="0.2">
      <c r="A34" s="68"/>
      <c r="B34" s="69"/>
      <c r="C34" s="23"/>
      <c r="D34" s="23"/>
      <c r="E34" s="23"/>
      <c r="F34" s="23"/>
      <c r="G34" s="23"/>
      <c r="H34" s="23"/>
      <c r="I34" s="23"/>
    </row>
    <row r="35" spans="1:9" x14ac:dyDescent="0.2">
      <c r="A35" s="63" t="s">
        <v>23</v>
      </c>
      <c r="B35" s="64"/>
      <c r="C35" s="116">
        <v>23949832.969999999</v>
      </c>
      <c r="D35" s="116">
        <v>34038320.909999996</v>
      </c>
      <c r="E35" s="116">
        <v>32120520.75</v>
      </c>
      <c r="F35" s="116">
        <v>38040566.170000002</v>
      </c>
      <c r="G35" s="116">
        <v>38040566.170000002</v>
      </c>
      <c r="H35" s="116">
        <v>38040566.170000002</v>
      </c>
      <c r="I35" s="116">
        <v>38040566.170000002</v>
      </c>
    </row>
    <row r="36" spans="1:9" x14ac:dyDescent="0.2">
      <c r="A36" s="68"/>
      <c r="B36" s="69"/>
      <c r="C36" s="23"/>
      <c r="D36" s="23"/>
      <c r="E36" s="23"/>
      <c r="F36" s="23"/>
      <c r="G36" s="23"/>
      <c r="H36" s="23"/>
      <c r="I36" s="23"/>
    </row>
    <row r="37" spans="1:9" x14ac:dyDescent="0.2">
      <c r="A37" s="63" t="s">
        <v>24</v>
      </c>
      <c r="B37" s="71"/>
      <c r="C37" s="117">
        <v>25533131.220000006</v>
      </c>
      <c r="D37" s="117">
        <f t="shared" ref="D37:I37" si="3">D33-D35</f>
        <v>17412342.080000006</v>
      </c>
      <c r="E37" s="117">
        <f t="shared" si="3"/>
        <v>25038249.250000007</v>
      </c>
      <c r="F37" s="117">
        <f t="shared" si="3"/>
        <v>27498142.190000013</v>
      </c>
      <c r="G37" s="117">
        <f t="shared" si="3"/>
        <v>27498142.190000013</v>
      </c>
      <c r="H37" s="117">
        <f t="shared" si="3"/>
        <v>27498142.190000013</v>
      </c>
      <c r="I37" s="117">
        <f t="shared" si="3"/>
        <v>27498142.190000013</v>
      </c>
    </row>
    <row r="38" spans="1:9" x14ac:dyDescent="0.2">
      <c r="A38" s="118"/>
      <c r="B38" s="118"/>
      <c r="C38" s="119"/>
      <c r="D38" s="119"/>
      <c r="E38" s="119"/>
      <c r="F38" s="119"/>
      <c r="G38" s="119"/>
      <c r="H38" s="119"/>
      <c r="I38" s="119"/>
    </row>
    <row r="39" spans="1:9" x14ac:dyDescent="0.2">
      <c r="A39" s="120" t="s">
        <v>25</v>
      </c>
      <c r="B39" s="61"/>
      <c r="C39" s="121"/>
      <c r="D39" s="121"/>
      <c r="E39" s="122"/>
      <c r="F39" s="122"/>
      <c r="G39" s="122"/>
      <c r="H39" s="122"/>
      <c r="I39" s="122"/>
    </row>
    <row r="40" spans="1:9" x14ac:dyDescent="0.2">
      <c r="A40" s="123" t="s">
        <v>258</v>
      </c>
      <c r="B40" s="69"/>
      <c r="C40" s="116"/>
      <c r="D40" s="116"/>
      <c r="E40" s="70"/>
      <c r="F40" s="70"/>
      <c r="G40" s="70"/>
      <c r="H40" s="70"/>
      <c r="I40" s="70"/>
    </row>
    <row r="41" spans="1:9" x14ac:dyDescent="0.2">
      <c r="A41" s="63"/>
      <c r="B41" s="64"/>
      <c r="C41" s="65"/>
      <c r="D41" s="65"/>
      <c r="E41" s="65"/>
      <c r="F41" s="65"/>
      <c r="G41" s="65"/>
      <c r="H41" s="65"/>
      <c r="I41" s="65"/>
    </row>
    <row r="42" spans="1:9" x14ac:dyDescent="0.2">
      <c r="A42" s="63" t="s">
        <v>6</v>
      </c>
      <c r="B42" s="64"/>
      <c r="C42" s="23"/>
      <c r="D42" s="23"/>
      <c r="E42" s="65"/>
      <c r="F42" s="65"/>
      <c r="G42" s="65"/>
      <c r="H42" s="65"/>
      <c r="I42" s="65"/>
    </row>
    <row r="43" spans="1:9" x14ac:dyDescent="0.2">
      <c r="A43" s="63"/>
      <c r="B43" s="64"/>
      <c r="C43" s="23"/>
      <c r="D43" s="23"/>
      <c r="E43" s="65"/>
      <c r="F43" s="65"/>
      <c r="G43" s="65"/>
      <c r="H43" s="65"/>
      <c r="I43" s="65"/>
    </row>
    <row r="44" spans="1:9" x14ac:dyDescent="0.2">
      <c r="A44" s="123" t="s">
        <v>8</v>
      </c>
      <c r="B44" s="71"/>
      <c r="C44" s="23"/>
      <c r="D44" s="23"/>
      <c r="E44" s="65"/>
      <c r="F44" s="65"/>
      <c r="G44" s="65"/>
      <c r="H44" s="65"/>
      <c r="I44" s="65"/>
    </row>
    <row r="45" spans="1:9" x14ac:dyDescent="0.2">
      <c r="A45" s="124" t="s">
        <v>9</v>
      </c>
      <c r="B45" s="125"/>
      <c r="C45" s="23"/>
      <c r="D45" s="23"/>
      <c r="E45" s="65"/>
      <c r="F45" s="65"/>
      <c r="G45" s="65"/>
      <c r="H45" s="65"/>
      <c r="I45" s="65"/>
    </row>
  </sheetData>
  <mergeCells count="5">
    <mergeCell ref="A8:I8"/>
    <mergeCell ref="A12:I12"/>
    <mergeCell ref="A14:I14"/>
    <mergeCell ref="A16:I16"/>
    <mergeCell ref="A18:I18"/>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63E418-111E-434E-939B-9E9CCE1BF89A}">
  <sheetPr>
    <pageSetUpPr fitToPage="1"/>
  </sheetPr>
  <dimension ref="A1:K73"/>
  <sheetViews>
    <sheetView topLeftCell="A25" zoomScaleNormal="100" workbookViewId="0">
      <selection activeCell="A19" sqref="A19:I30"/>
    </sheetView>
  </sheetViews>
  <sheetFormatPr defaultColWidth="8.85546875" defaultRowHeight="12.75" x14ac:dyDescent="0.2"/>
  <cols>
    <col min="1" max="2" width="14.7109375" style="169" customWidth="1"/>
    <col min="3" max="8" width="14" style="169" customWidth="1"/>
    <col min="9" max="9" width="13.28515625" style="169" customWidth="1"/>
    <col min="10" max="10" width="8.85546875" style="169"/>
    <col min="11" max="11" width="16.28515625" style="169" customWidth="1"/>
    <col min="12" max="16384" width="8.85546875" style="169"/>
  </cols>
  <sheetData>
    <row r="1" spans="1:9" x14ac:dyDescent="0.2">
      <c r="A1" s="37"/>
      <c r="B1" s="37"/>
      <c r="C1" s="37"/>
      <c r="D1" s="37"/>
      <c r="E1" s="37"/>
      <c r="F1" s="37"/>
      <c r="G1" s="37"/>
      <c r="H1" s="37"/>
      <c r="I1" s="37"/>
    </row>
    <row r="2" spans="1:9" x14ac:dyDescent="0.2">
      <c r="A2" s="37" t="s">
        <v>12</v>
      </c>
      <c r="B2" s="38" t="s">
        <v>44</v>
      </c>
      <c r="C2" s="38"/>
      <c r="D2" s="38"/>
      <c r="E2" s="37"/>
      <c r="F2" s="37"/>
      <c r="G2" s="39" t="s">
        <v>13</v>
      </c>
      <c r="H2" s="38" t="s">
        <v>78</v>
      </c>
      <c r="I2" s="38"/>
    </row>
    <row r="3" spans="1:9" x14ac:dyDescent="0.2">
      <c r="A3" s="37" t="s">
        <v>21</v>
      </c>
      <c r="B3" s="38" t="s">
        <v>79</v>
      </c>
      <c r="C3" s="38"/>
      <c r="D3" s="38"/>
      <c r="E3" s="37"/>
      <c r="F3" s="37"/>
      <c r="G3" s="39" t="s">
        <v>14</v>
      </c>
      <c r="H3" s="40" t="s">
        <v>80</v>
      </c>
      <c r="I3" s="40"/>
    </row>
    <row r="4" spans="1:9" x14ac:dyDescent="0.2">
      <c r="A4" s="37" t="s">
        <v>15</v>
      </c>
      <c r="B4" s="38" t="s">
        <v>81</v>
      </c>
      <c r="C4" s="38"/>
      <c r="D4" s="38"/>
      <c r="E4" s="37"/>
      <c r="F4" s="37"/>
      <c r="G4" s="39" t="s">
        <v>17</v>
      </c>
      <c r="H4" s="38" t="s">
        <v>49</v>
      </c>
      <c r="I4" s="38"/>
    </row>
    <row r="5" spans="1:9" x14ac:dyDescent="0.2">
      <c r="A5" s="37" t="s">
        <v>16</v>
      </c>
      <c r="B5" s="38" t="s">
        <v>82</v>
      </c>
      <c r="C5" s="40"/>
      <c r="D5" s="40"/>
      <c r="E5" s="37"/>
      <c r="F5" s="37"/>
      <c r="G5" s="39" t="s">
        <v>18</v>
      </c>
      <c r="H5" s="40" t="s">
        <v>83</v>
      </c>
      <c r="I5" s="40"/>
    </row>
    <row r="6" spans="1:9" x14ac:dyDescent="0.2">
      <c r="A6" s="37"/>
      <c r="B6" s="37"/>
      <c r="C6" s="37"/>
      <c r="D6" s="37"/>
      <c r="E6" s="37"/>
      <c r="F6" s="37"/>
      <c r="G6" s="37"/>
      <c r="H6" s="37"/>
      <c r="I6" s="37"/>
    </row>
    <row r="7" spans="1:9" x14ac:dyDescent="0.2">
      <c r="A7" s="37"/>
      <c r="B7" s="37"/>
      <c r="C7" s="37"/>
      <c r="D7" s="37"/>
      <c r="E7" s="37"/>
      <c r="F7" s="37"/>
      <c r="G7" s="37"/>
      <c r="H7" s="37"/>
      <c r="I7" s="37"/>
    </row>
    <row r="8" spans="1:9" x14ac:dyDescent="0.2">
      <c r="A8" s="258" t="s">
        <v>84</v>
      </c>
      <c r="B8" s="258"/>
      <c r="C8" s="258"/>
      <c r="D8" s="258"/>
      <c r="E8" s="258"/>
      <c r="F8" s="258"/>
      <c r="G8" s="258"/>
      <c r="H8" s="258"/>
      <c r="I8" s="258"/>
    </row>
    <row r="9" spans="1:9" x14ac:dyDescent="0.2">
      <c r="A9" s="258"/>
      <c r="B9" s="258"/>
      <c r="C9" s="258"/>
      <c r="D9" s="258"/>
      <c r="E9" s="258"/>
      <c r="F9" s="258"/>
      <c r="G9" s="258"/>
      <c r="H9" s="258"/>
      <c r="I9" s="258"/>
    </row>
    <row r="10" spans="1:9" x14ac:dyDescent="0.2">
      <c r="A10" s="258"/>
      <c r="B10" s="258"/>
      <c r="C10" s="258"/>
      <c r="D10" s="258"/>
      <c r="E10" s="258"/>
      <c r="F10" s="258"/>
      <c r="G10" s="258"/>
      <c r="H10" s="258"/>
      <c r="I10" s="258"/>
    </row>
    <row r="11" spans="1:9" x14ac:dyDescent="0.2">
      <c r="A11" s="37"/>
      <c r="B11" s="37"/>
      <c r="C11" s="37"/>
      <c r="D11" s="37"/>
      <c r="E11" s="37"/>
      <c r="F11" s="37"/>
      <c r="G11" s="37"/>
      <c r="H11" s="37"/>
      <c r="I11" s="37"/>
    </row>
    <row r="12" spans="1:9" x14ac:dyDescent="0.2">
      <c r="A12" s="254" t="s">
        <v>85</v>
      </c>
      <c r="B12" s="266"/>
      <c r="C12" s="266"/>
      <c r="D12" s="266"/>
      <c r="E12" s="266"/>
      <c r="F12" s="266"/>
      <c r="G12" s="266"/>
      <c r="H12" s="266"/>
      <c r="I12" s="266"/>
    </row>
    <row r="13" spans="1:9" x14ac:dyDescent="0.2">
      <c r="A13" s="37"/>
      <c r="B13" s="37"/>
      <c r="C13" s="37"/>
      <c r="D13" s="37"/>
      <c r="E13" s="37"/>
      <c r="F13" s="37"/>
      <c r="G13" s="37"/>
      <c r="H13" s="37"/>
      <c r="I13" s="37"/>
    </row>
    <row r="14" spans="1:9" x14ac:dyDescent="0.2">
      <c r="A14" s="258" t="s">
        <v>86</v>
      </c>
      <c r="B14" s="258"/>
      <c r="C14" s="258"/>
      <c r="D14" s="258"/>
      <c r="E14" s="258"/>
      <c r="F14" s="258"/>
      <c r="G14" s="258"/>
      <c r="H14" s="258"/>
      <c r="I14" s="258"/>
    </row>
    <row r="15" spans="1:9" x14ac:dyDescent="0.2">
      <c r="A15" s="258"/>
      <c r="B15" s="258"/>
      <c r="C15" s="258"/>
      <c r="D15" s="258"/>
      <c r="E15" s="258"/>
      <c r="F15" s="258"/>
      <c r="G15" s="258"/>
      <c r="H15" s="258"/>
      <c r="I15" s="258"/>
    </row>
    <row r="16" spans="1:9" x14ac:dyDescent="0.2">
      <c r="A16" s="258"/>
      <c r="B16" s="258"/>
      <c r="C16" s="258"/>
      <c r="D16" s="258"/>
      <c r="E16" s="258"/>
      <c r="F16" s="258"/>
      <c r="G16" s="258"/>
      <c r="H16" s="258"/>
      <c r="I16" s="258"/>
    </row>
    <row r="17" spans="1:9" x14ac:dyDescent="0.2">
      <c r="A17" s="59" t="s">
        <v>43</v>
      </c>
      <c r="B17" s="37"/>
      <c r="C17" s="37"/>
      <c r="D17" s="37"/>
      <c r="E17" s="37"/>
      <c r="F17" s="37"/>
      <c r="G17" s="37"/>
      <c r="H17" s="37"/>
      <c r="I17" s="37"/>
    </row>
    <row r="18" spans="1:9" x14ac:dyDescent="0.2">
      <c r="A18" s="37"/>
      <c r="B18" s="37"/>
      <c r="C18" s="37"/>
      <c r="D18" s="37"/>
      <c r="E18" s="37"/>
      <c r="F18" s="37"/>
      <c r="G18" s="37"/>
      <c r="H18" s="37"/>
      <c r="I18" s="37"/>
    </row>
    <row r="19" spans="1:9" x14ac:dyDescent="0.2">
      <c r="A19" s="252" t="s">
        <v>378</v>
      </c>
      <c r="B19" s="252"/>
      <c r="C19" s="252"/>
      <c r="D19" s="252"/>
      <c r="E19" s="252"/>
      <c r="F19" s="252"/>
      <c r="G19" s="252"/>
      <c r="H19" s="252"/>
      <c r="I19" s="252"/>
    </row>
    <row r="20" spans="1:9" x14ac:dyDescent="0.2">
      <c r="A20" s="252"/>
      <c r="B20" s="252"/>
      <c r="C20" s="252"/>
      <c r="D20" s="252"/>
      <c r="E20" s="252"/>
      <c r="F20" s="252"/>
      <c r="G20" s="252"/>
      <c r="H20" s="252"/>
      <c r="I20" s="252"/>
    </row>
    <row r="21" spans="1:9" x14ac:dyDescent="0.2">
      <c r="A21" s="252"/>
      <c r="B21" s="252"/>
      <c r="C21" s="252"/>
      <c r="D21" s="252"/>
      <c r="E21" s="252"/>
      <c r="F21" s="252"/>
      <c r="G21" s="252"/>
      <c r="H21" s="252"/>
      <c r="I21" s="252"/>
    </row>
    <row r="22" spans="1:9" x14ac:dyDescent="0.2">
      <c r="A22" s="252"/>
      <c r="B22" s="252"/>
      <c r="C22" s="252"/>
      <c r="D22" s="252"/>
      <c r="E22" s="252"/>
      <c r="F22" s="252"/>
      <c r="G22" s="252"/>
      <c r="H22" s="252"/>
      <c r="I22" s="252"/>
    </row>
    <row r="23" spans="1:9" x14ac:dyDescent="0.2">
      <c r="A23" s="252"/>
      <c r="B23" s="252"/>
      <c r="C23" s="252"/>
      <c r="D23" s="252"/>
      <c r="E23" s="252"/>
      <c r="F23" s="252"/>
      <c r="G23" s="252"/>
      <c r="H23" s="252"/>
      <c r="I23" s="252"/>
    </row>
    <row r="24" spans="1:9" x14ac:dyDescent="0.2">
      <c r="A24" s="252"/>
      <c r="B24" s="252"/>
      <c r="C24" s="252"/>
      <c r="D24" s="252"/>
      <c r="E24" s="252"/>
      <c r="F24" s="252"/>
      <c r="G24" s="252"/>
      <c r="H24" s="252"/>
      <c r="I24" s="252"/>
    </row>
    <row r="25" spans="1:9" x14ac:dyDescent="0.2">
      <c r="A25" s="252"/>
      <c r="B25" s="252"/>
      <c r="C25" s="252"/>
      <c r="D25" s="252"/>
      <c r="E25" s="252"/>
      <c r="F25" s="252"/>
      <c r="G25" s="252"/>
      <c r="H25" s="252"/>
      <c r="I25" s="252"/>
    </row>
    <row r="26" spans="1:9" x14ac:dyDescent="0.2">
      <c r="A26" s="252"/>
      <c r="B26" s="252"/>
      <c r="C26" s="252"/>
      <c r="D26" s="252"/>
      <c r="E26" s="252"/>
      <c r="F26" s="252"/>
      <c r="G26" s="252"/>
      <c r="H26" s="252"/>
      <c r="I26" s="252"/>
    </row>
    <row r="27" spans="1:9" x14ac:dyDescent="0.2">
      <c r="A27" s="252"/>
      <c r="B27" s="252"/>
      <c r="C27" s="252"/>
      <c r="D27" s="252"/>
      <c r="E27" s="252"/>
      <c r="F27" s="252"/>
      <c r="G27" s="252"/>
      <c r="H27" s="252"/>
      <c r="I27" s="252"/>
    </row>
    <row r="28" spans="1:9" x14ac:dyDescent="0.2">
      <c r="A28" s="252"/>
      <c r="B28" s="252"/>
      <c r="C28" s="252"/>
      <c r="D28" s="252"/>
      <c r="E28" s="252"/>
      <c r="F28" s="252"/>
      <c r="G28" s="252"/>
      <c r="H28" s="252"/>
      <c r="I28" s="252"/>
    </row>
    <row r="29" spans="1:9" x14ac:dyDescent="0.2">
      <c r="A29" s="252"/>
      <c r="B29" s="252"/>
      <c r="C29" s="252"/>
      <c r="D29" s="252"/>
      <c r="E29" s="252"/>
      <c r="F29" s="252"/>
      <c r="G29" s="252"/>
      <c r="H29" s="252"/>
      <c r="I29" s="252"/>
    </row>
    <row r="30" spans="1:9" x14ac:dyDescent="0.2">
      <c r="A30" s="252"/>
      <c r="B30" s="252"/>
      <c r="C30" s="252"/>
      <c r="D30" s="252"/>
      <c r="E30" s="252"/>
      <c r="F30" s="252"/>
      <c r="G30" s="252"/>
      <c r="H30" s="252"/>
      <c r="I30" s="252"/>
    </row>
    <row r="31" spans="1:9" x14ac:dyDescent="0.2">
      <c r="A31" s="252" t="s">
        <v>379</v>
      </c>
      <c r="B31" s="252"/>
      <c r="C31" s="252"/>
      <c r="D31" s="252"/>
      <c r="E31" s="252"/>
      <c r="F31" s="252"/>
      <c r="G31" s="252"/>
      <c r="H31" s="252"/>
      <c r="I31" s="252"/>
    </row>
    <row r="32" spans="1:9" x14ac:dyDescent="0.2">
      <c r="A32" s="252"/>
      <c r="B32" s="252"/>
      <c r="C32" s="252"/>
      <c r="D32" s="252"/>
      <c r="E32" s="252"/>
      <c r="F32" s="252"/>
      <c r="G32" s="252"/>
      <c r="H32" s="252"/>
      <c r="I32" s="252"/>
    </row>
    <row r="33" spans="1:9" x14ac:dyDescent="0.2">
      <c r="A33" s="252"/>
      <c r="B33" s="252"/>
      <c r="C33" s="252"/>
      <c r="D33" s="252"/>
      <c r="E33" s="252"/>
      <c r="F33" s="252"/>
      <c r="G33" s="252"/>
      <c r="H33" s="252"/>
      <c r="I33" s="252"/>
    </row>
    <row r="34" spans="1:9" x14ac:dyDescent="0.2">
      <c r="A34" s="252"/>
      <c r="B34" s="252"/>
      <c r="C34" s="252"/>
      <c r="D34" s="252"/>
      <c r="E34" s="252"/>
      <c r="F34" s="252"/>
      <c r="G34" s="252"/>
      <c r="H34" s="252"/>
      <c r="I34" s="252"/>
    </row>
    <row r="35" spans="1:9" x14ac:dyDescent="0.2">
      <c r="A35" s="252"/>
      <c r="B35" s="252"/>
      <c r="C35" s="252"/>
      <c r="D35" s="252"/>
      <c r="E35" s="252"/>
      <c r="F35" s="252"/>
      <c r="G35" s="252"/>
      <c r="H35" s="252"/>
      <c r="I35" s="252"/>
    </row>
    <row r="36" spans="1:9" x14ac:dyDescent="0.2">
      <c r="A36" s="252"/>
      <c r="B36" s="252"/>
      <c r="C36" s="252"/>
      <c r="D36" s="252"/>
      <c r="E36" s="252"/>
      <c r="F36" s="252"/>
      <c r="G36" s="252"/>
      <c r="H36" s="252"/>
      <c r="I36" s="252"/>
    </row>
    <row r="37" spans="1:9" x14ac:dyDescent="0.2">
      <c r="A37" s="252"/>
      <c r="B37" s="252"/>
      <c r="C37" s="252"/>
      <c r="D37" s="252"/>
      <c r="E37" s="252"/>
      <c r="F37" s="252"/>
      <c r="G37" s="252"/>
      <c r="H37" s="252"/>
      <c r="I37" s="252"/>
    </row>
    <row r="38" spans="1:9" x14ac:dyDescent="0.2">
      <c r="A38" s="252"/>
      <c r="B38" s="252"/>
      <c r="C38" s="252"/>
      <c r="D38" s="252"/>
      <c r="E38" s="252"/>
      <c r="F38" s="252"/>
      <c r="G38" s="252"/>
      <c r="H38" s="252"/>
      <c r="I38" s="252"/>
    </row>
    <row r="39" spans="1:9" x14ac:dyDescent="0.2">
      <c r="A39" s="252"/>
      <c r="B39" s="252"/>
      <c r="C39" s="252"/>
      <c r="D39" s="252"/>
      <c r="E39" s="252"/>
      <c r="F39" s="252"/>
      <c r="G39" s="252"/>
      <c r="H39" s="252"/>
      <c r="I39" s="252"/>
    </row>
    <row r="40" spans="1:9" x14ac:dyDescent="0.2">
      <c r="A40" s="252"/>
      <c r="B40" s="252"/>
      <c r="C40" s="252"/>
      <c r="D40" s="252"/>
      <c r="E40" s="252"/>
      <c r="F40" s="252"/>
      <c r="G40" s="252"/>
      <c r="H40" s="252"/>
      <c r="I40" s="252"/>
    </row>
    <row r="41" spans="1:9" x14ac:dyDescent="0.2">
      <c r="A41" s="252"/>
      <c r="B41" s="252"/>
      <c r="C41" s="252"/>
      <c r="D41" s="252"/>
      <c r="E41" s="252"/>
      <c r="F41" s="252"/>
      <c r="G41" s="252"/>
      <c r="H41" s="252"/>
      <c r="I41" s="252"/>
    </row>
    <row r="42" spans="1:9" x14ac:dyDescent="0.2">
      <c r="A42" s="252"/>
      <c r="B42" s="252"/>
      <c r="C42" s="252"/>
      <c r="D42" s="252"/>
      <c r="E42" s="252"/>
      <c r="F42" s="252"/>
      <c r="G42" s="252"/>
      <c r="H42" s="252"/>
      <c r="I42" s="252"/>
    </row>
    <row r="43" spans="1:9" x14ac:dyDescent="0.2">
      <c r="A43" s="252"/>
      <c r="B43" s="252"/>
      <c r="C43" s="252"/>
      <c r="D43" s="252"/>
      <c r="E43" s="252"/>
      <c r="F43" s="252"/>
      <c r="G43" s="252"/>
      <c r="H43" s="252"/>
      <c r="I43" s="252"/>
    </row>
    <row r="44" spans="1:9" x14ac:dyDescent="0.2">
      <c r="A44" s="252"/>
      <c r="B44" s="252"/>
      <c r="C44" s="252"/>
      <c r="D44" s="252"/>
      <c r="E44" s="252"/>
      <c r="F44" s="252"/>
      <c r="G44" s="252"/>
      <c r="H44" s="252"/>
      <c r="I44" s="252"/>
    </row>
    <row r="45" spans="1:9" x14ac:dyDescent="0.2">
      <c r="A45" s="252"/>
      <c r="B45" s="252"/>
      <c r="C45" s="252"/>
      <c r="D45" s="252"/>
      <c r="E45" s="252"/>
      <c r="F45" s="252"/>
      <c r="G45" s="252"/>
      <c r="H45" s="252"/>
      <c r="I45" s="252"/>
    </row>
    <row r="46" spans="1:9" x14ac:dyDescent="0.2">
      <c r="A46" s="249" t="s">
        <v>11</v>
      </c>
      <c r="B46" s="250"/>
      <c r="C46" s="250"/>
      <c r="D46" s="250"/>
      <c r="E46" s="250"/>
      <c r="F46" s="250"/>
      <c r="G46" s="250"/>
      <c r="H46" s="250"/>
      <c r="I46" s="251"/>
    </row>
    <row r="47" spans="1:9" x14ac:dyDescent="0.2">
      <c r="A47" s="41"/>
      <c r="B47" s="42"/>
      <c r="C47" s="43" t="s">
        <v>29</v>
      </c>
      <c r="D47" s="43" t="s">
        <v>30</v>
      </c>
      <c r="E47" s="43" t="s">
        <v>31</v>
      </c>
      <c r="F47" s="43" t="s">
        <v>32</v>
      </c>
      <c r="G47" s="10" t="s">
        <v>374</v>
      </c>
      <c r="H47" s="10" t="s">
        <v>375</v>
      </c>
      <c r="I47" s="10" t="s">
        <v>376</v>
      </c>
    </row>
    <row r="48" spans="1:9" x14ac:dyDescent="0.2">
      <c r="A48" s="41"/>
      <c r="B48" s="42"/>
      <c r="C48" s="13" t="s">
        <v>10</v>
      </c>
      <c r="D48" s="13" t="s">
        <v>10</v>
      </c>
      <c r="E48" s="13" t="s">
        <v>10</v>
      </c>
      <c r="F48" s="13" t="s">
        <v>10</v>
      </c>
      <c r="G48" s="13" t="s">
        <v>377</v>
      </c>
      <c r="H48" s="13" t="s">
        <v>377</v>
      </c>
      <c r="I48" s="13" t="s">
        <v>377</v>
      </c>
    </row>
    <row r="49" spans="1:11" x14ac:dyDescent="0.2">
      <c r="A49" s="41" t="s">
        <v>0</v>
      </c>
      <c r="B49" s="42"/>
      <c r="C49" s="60">
        <f>292636+770529</f>
        <v>1063165</v>
      </c>
      <c r="D49" s="60">
        <f>292636+770529</f>
        <v>1063165</v>
      </c>
      <c r="E49" s="60">
        <v>1074994</v>
      </c>
      <c r="F49" s="60">
        <v>1074994</v>
      </c>
      <c r="G49" s="60">
        <v>1074994</v>
      </c>
      <c r="H49" s="60">
        <v>1074994</v>
      </c>
      <c r="I49" s="60">
        <v>1074994</v>
      </c>
    </row>
    <row r="50" spans="1:11" x14ac:dyDescent="0.2">
      <c r="A50" s="41" t="s">
        <v>1</v>
      </c>
      <c r="B50" s="42"/>
      <c r="C50" s="15">
        <v>1655320</v>
      </c>
      <c r="D50" s="15">
        <f t="shared" ref="D50" si="0">+C61</f>
        <v>1115079.8700000001</v>
      </c>
      <c r="E50" s="15">
        <f>+D61</f>
        <v>723697.58000000007</v>
      </c>
      <c r="F50" s="15">
        <f t="shared" ref="F50:I50" si="1">+E61</f>
        <v>590670.6100000001</v>
      </c>
      <c r="G50" s="15">
        <f t="shared" si="1"/>
        <v>645148.2100000002</v>
      </c>
      <c r="H50" s="15">
        <f t="shared" si="1"/>
        <v>877583.2100000002</v>
      </c>
      <c r="I50" s="15">
        <f t="shared" si="1"/>
        <v>656018.2100000002</v>
      </c>
    </row>
    <row r="51" spans="1:11" x14ac:dyDescent="0.2">
      <c r="A51" s="41" t="s">
        <v>2</v>
      </c>
      <c r="B51" s="42"/>
      <c r="C51" s="15">
        <v>568735.25</v>
      </c>
      <c r="D51" s="15">
        <v>630207.27</v>
      </c>
      <c r="E51" s="15">
        <v>515099.76</v>
      </c>
      <c r="F51" s="15">
        <v>462801.9</v>
      </c>
      <c r="G51" s="15">
        <v>500000</v>
      </c>
      <c r="H51" s="15">
        <v>500000</v>
      </c>
      <c r="I51" s="15">
        <v>500000</v>
      </c>
    </row>
    <row r="52" spans="1:11" x14ac:dyDescent="0.2">
      <c r="A52" s="41" t="s">
        <v>3</v>
      </c>
      <c r="B52" s="42"/>
      <c r="C52" s="15">
        <v>1108975.3799999999</v>
      </c>
      <c r="D52" s="15">
        <f>1021589.56-400000</f>
        <v>621589.56000000006</v>
      </c>
      <c r="E52" s="15">
        <v>648126.73</v>
      </c>
      <c r="F52" s="15">
        <v>408324.3</v>
      </c>
      <c r="G52" s="15">
        <v>267565</v>
      </c>
      <c r="H52" s="15">
        <v>721565</v>
      </c>
      <c r="I52" s="15">
        <v>571565</v>
      </c>
    </row>
    <row r="53" spans="1:11" x14ac:dyDescent="0.2">
      <c r="A53" s="41"/>
      <c r="B53" s="42"/>
      <c r="C53" s="44"/>
      <c r="D53" s="44"/>
      <c r="E53" s="44"/>
      <c r="F53" s="44"/>
      <c r="G53" s="44"/>
      <c r="H53" s="44"/>
      <c r="I53" s="44"/>
    </row>
    <row r="54" spans="1:11" x14ac:dyDescent="0.2">
      <c r="A54" s="8" t="s">
        <v>4</v>
      </c>
      <c r="B54" s="6"/>
      <c r="C54" s="16"/>
      <c r="D54" s="16"/>
      <c r="E54" s="16"/>
      <c r="F54" s="14"/>
      <c r="G54" s="14"/>
      <c r="H54" s="14"/>
      <c r="I54" s="14"/>
      <c r="K54" s="168"/>
    </row>
    <row r="55" spans="1:11" x14ac:dyDescent="0.2">
      <c r="A55" s="8" t="s">
        <v>28</v>
      </c>
      <c r="B55" s="9"/>
      <c r="C55" s="16"/>
      <c r="D55" s="16"/>
      <c r="E55" s="16"/>
      <c r="F55" s="14"/>
      <c r="G55" s="14"/>
      <c r="H55" s="14"/>
      <c r="I55" s="14"/>
    </row>
    <row r="56" spans="1:11" x14ac:dyDescent="0.2">
      <c r="A56" s="8" t="s">
        <v>87</v>
      </c>
      <c r="B56" s="9"/>
      <c r="C56" s="15"/>
      <c r="D56" s="15">
        <v>-400000</v>
      </c>
      <c r="E56" s="15"/>
      <c r="F56" s="15"/>
      <c r="G56" s="15"/>
      <c r="H56" s="15"/>
      <c r="I56" s="15"/>
    </row>
    <row r="57" spans="1:11" x14ac:dyDescent="0.2">
      <c r="A57" s="8"/>
      <c r="B57" s="9"/>
      <c r="C57" s="15"/>
      <c r="D57" s="15"/>
      <c r="E57" s="15"/>
      <c r="F57" s="15"/>
      <c r="G57" s="15"/>
      <c r="H57" s="15"/>
      <c r="I57" s="15"/>
    </row>
    <row r="58" spans="1:11" x14ac:dyDescent="0.2">
      <c r="A58" s="8"/>
      <c r="B58" s="9"/>
      <c r="C58" s="15"/>
      <c r="D58" s="15"/>
      <c r="E58" s="15"/>
      <c r="F58" s="15"/>
      <c r="G58" s="15"/>
      <c r="H58" s="15"/>
      <c r="I58" s="15"/>
    </row>
    <row r="59" spans="1:11" x14ac:dyDescent="0.2">
      <c r="A59" s="8" t="s">
        <v>5</v>
      </c>
      <c r="B59" s="9"/>
      <c r="C59" s="14">
        <f t="shared" ref="C59" si="2">SUM(C56:C58)</f>
        <v>0</v>
      </c>
      <c r="D59" s="14">
        <f t="shared" ref="D59:I59" si="3">SUM(D56:D58)</f>
        <v>-400000</v>
      </c>
      <c r="E59" s="14">
        <f t="shared" si="3"/>
        <v>0</v>
      </c>
      <c r="F59" s="14">
        <f t="shared" si="3"/>
        <v>0</v>
      </c>
      <c r="G59" s="14">
        <f t="shared" si="3"/>
        <v>0</v>
      </c>
      <c r="H59" s="14">
        <f t="shared" si="3"/>
        <v>0</v>
      </c>
      <c r="I59" s="14">
        <f t="shared" si="3"/>
        <v>0</v>
      </c>
    </row>
    <row r="60" spans="1:11" x14ac:dyDescent="0.2">
      <c r="A60" s="41"/>
      <c r="B60" s="42"/>
      <c r="C60" s="44"/>
      <c r="D60" s="44"/>
      <c r="E60" s="44"/>
      <c r="F60" s="44"/>
      <c r="G60" s="44"/>
      <c r="H60" s="44"/>
      <c r="I60" s="44"/>
    </row>
    <row r="61" spans="1:11" x14ac:dyDescent="0.2">
      <c r="A61" s="41" t="s">
        <v>7</v>
      </c>
      <c r="B61" s="42"/>
      <c r="C61" s="45">
        <f>+C50+C51-C52+C59</f>
        <v>1115079.8700000001</v>
      </c>
      <c r="D61" s="45">
        <f>+D50+D51-D52+D59</f>
        <v>723697.58000000007</v>
      </c>
      <c r="E61" s="45">
        <f>+E50+E51-E52+E59</f>
        <v>590670.6100000001</v>
      </c>
      <c r="F61" s="45">
        <f>+F50+F51-F52+F59</f>
        <v>645148.2100000002</v>
      </c>
      <c r="G61" s="45">
        <f t="shared" ref="G61:I61" si="4">+G50+G51-G52+G59</f>
        <v>877583.2100000002</v>
      </c>
      <c r="H61" s="45">
        <f>+H50+H51-H52+H59</f>
        <v>656018.2100000002</v>
      </c>
      <c r="I61" s="45">
        <f t="shared" si="4"/>
        <v>584453.2100000002</v>
      </c>
    </row>
    <row r="62" spans="1:11" x14ac:dyDescent="0.2">
      <c r="A62" s="46"/>
      <c r="B62" s="47"/>
      <c r="C62" s="44"/>
      <c r="D62" s="44"/>
      <c r="E62" s="44"/>
      <c r="F62" s="44"/>
      <c r="G62" s="44"/>
      <c r="H62" s="44"/>
      <c r="I62" s="44"/>
    </row>
    <row r="63" spans="1:11" x14ac:dyDescent="0.2">
      <c r="A63" s="41" t="s">
        <v>23</v>
      </c>
      <c r="B63" s="42"/>
      <c r="C63" s="44">
        <v>312269.40999999997</v>
      </c>
      <c r="D63" s="15">
        <v>336552.14</v>
      </c>
      <c r="E63" s="15">
        <v>278554.09000000003</v>
      </c>
      <c r="F63" s="15">
        <v>3926.7</v>
      </c>
      <c r="G63" s="44">
        <v>64998</v>
      </c>
      <c r="H63" s="44">
        <v>500000</v>
      </c>
      <c r="I63" s="44">
        <v>350000</v>
      </c>
    </row>
    <row r="64" spans="1:11" x14ac:dyDescent="0.2">
      <c r="A64" s="46"/>
      <c r="B64" s="47"/>
      <c r="C64" s="44"/>
      <c r="D64" s="44"/>
      <c r="E64" s="44"/>
      <c r="F64" s="44"/>
      <c r="G64" s="44"/>
      <c r="H64" s="44"/>
      <c r="I64" s="44"/>
    </row>
    <row r="65" spans="1:9" x14ac:dyDescent="0.2">
      <c r="A65" s="41" t="s">
        <v>24</v>
      </c>
      <c r="B65" s="48"/>
      <c r="C65" s="49">
        <f t="shared" ref="C65:I65" si="5">C61-C63</f>
        <v>802810.4600000002</v>
      </c>
      <c r="D65" s="49">
        <f t="shared" si="5"/>
        <v>387145.44000000006</v>
      </c>
      <c r="E65" s="49">
        <f t="shared" si="5"/>
        <v>312116.52000000008</v>
      </c>
      <c r="F65" s="49">
        <f t="shared" si="5"/>
        <v>641221.51000000024</v>
      </c>
      <c r="G65" s="49">
        <f t="shared" si="5"/>
        <v>812585.2100000002</v>
      </c>
      <c r="H65" s="49">
        <f t="shared" si="5"/>
        <v>156018.2100000002</v>
      </c>
      <c r="I65" s="49">
        <f t="shared" si="5"/>
        <v>234453.2100000002</v>
      </c>
    </row>
    <row r="66" spans="1:9" x14ac:dyDescent="0.2">
      <c r="A66" s="50"/>
      <c r="B66" s="50"/>
      <c r="C66" s="51"/>
      <c r="D66" s="51"/>
      <c r="E66" s="51"/>
      <c r="F66" s="51"/>
      <c r="G66" s="51"/>
      <c r="H66" s="51"/>
      <c r="I66" s="51"/>
    </row>
    <row r="67" spans="1:9" x14ac:dyDescent="0.2">
      <c r="A67" s="52" t="s">
        <v>25</v>
      </c>
      <c r="B67" s="38"/>
      <c r="C67" s="33"/>
      <c r="D67" s="33"/>
      <c r="E67" s="53"/>
      <c r="F67" s="53"/>
      <c r="G67" s="53"/>
      <c r="H67" s="53"/>
      <c r="I67" s="53"/>
    </row>
    <row r="68" spans="1:9" x14ac:dyDescent="0.2">
      <c r="A68" s="54" t="s">
        <v>27</v>
      </c>
      <c r="B68" s="47"/>
      <c r="C68" s="27"/>
      <c r="D68" s="27"/>
      <c r="E68" s="55"/>
      <c r="F68" s="55"/>
      <c r="G68" s="55"/>
      <c r="H68" s="55"/>
      <c r="I68" s="55"/>
    </row>
    <row r="69" spans="1:9" x14ac:dyDescent="0.2">
      <c r="A69" s="41"/>
      <c r="B69" s="42"/>
      <c r="C69" s="44"/>
      <c r="D69" s="44"/>
      <c r="E69" s="44"/>
      <c r="F69" s="44"/>
      <c r="G69" s="44"/>
      <c r="H69" s="44"/>
      <c r="I69" s="44"/>
    </row>
    <row r="70" spans="1:9" x14ac:dyDescent="0.2">
      <c r="A70" s="41" t="s">
        <v>6</v>
      </c>
      <c r="B70" s="42"/>
      <c r="C70" s="15"/>
      <c r="D70" s="15"/>
      <c r="E70" s="44"/>
      <c r="F70" s="44"/>
      <c r="G70" s="44"/>
      <c r="H70" s="44"/>
      <c r="I70" s="44"/>
    </row>
    <row r="71" spans="1:9" x14ac:dyDescent="0.2">
      <c r="A71" s="41"/>
      <c r="B71" s="42"/>
      <c r="C71" s="15"/>
      <c r="D71" s="15"/>
      <c r="E71" s="44"/>
      <c r="F71" s="44"/>
      <c r="G71" s="44"/>
      <c r="H71" s="44"/>
      <c r="I71" s="44"/>
    </row>
    <row r="72" spans="1:9" x14ac:dyDescent="0.2">
      <c r="A72" s="54" t="s">
        <v>8</v>
      </c>
      <c r="B72" s="48"/>
      <c r="C72" s="15"/>
      <c r="D72" s="15"/>
      <c r="E72" s="44"/>
      <c r="F72" s="44"/>
      <c r="G72" s="44"/>
      <c r="H72" s="44"/>
      <c r="I72" s="44"/>
    </row>
    <row r="73" spans="1:9" x14ac:dyDescent="0.2">
      <c r="A73" s="56" t="s">
        <v>9</v>
      </c>
      <c r="B73" s="57"/>
      <c r="C73" s="15"/>
      <c r="D73" s="15"/>
      <c r="E73" s="44"/>
      <c r="F73" s="44"/>
      <c r="G73" s="44"/>
      <c r="H73" s="44"/>
      <c r="I73" s="44"/>
    </row>
  </sheetData>
  <sheetProtection selectLockedCells="1"/>
  <mergeCells count="6">
    <mergeCell ref="A46:I46"/>
    <mergeCell ref="A8:I10"/>
    <mergeCell ref="A12:I12"/>
    <mergeCell ref="A14:I16"/>
    <mergeCell ref="A19:I30"/>
    <mergeCell ref="A31:I45"/>
  </mergeCells>
  <printOptions horizontalCentered="1"/>
  <pageMargins left="0.75" right="0.75" top="0.6" bottom="0.55000000000000004" header="0.28000000000000003" footer="0.16"/>
  <pageSetup scale="6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683B23-B63D-46F9-A1C9-8A6AC992FFC4}">
  <sheetPr>
    <pageSetUpPr fitToPage="1"/>
  </sheetPr>
  <dimension ref="A1:M57"/>
  <sheetViews>
    <sheetView zoomScaleNormal="100" zoomScaleSheetLayoutView="90" workbookViewId="0">
      <selection activeCell="I48" sqref="I48"/>
    </sheetView>
  </sheetViews>
  <sheetFormatPr defaultColWidth="9.140625" defaultRowHeight="12.75" x14ac:dyDescent="0.2"/>
  <cols>
    <col min="1" max="2" width="14.5703125" style="172" customWidth="1"/>
    <col min="3" max="8" width="14" style="172" customWidth="1"/>
    <col min="9" max="9" width="13.140625" style="172" customWidth="1"/>
    <col min="10" max="10" width="9.140625" style="172"/>
    <col min="11" max="11" width="11.85546875" style="172" bestFit="1" customWidth="1"/>
    <col min="12" max="12" width="12.5703125" style="87" bestFit="1" customWidth="1"/>
    <col min="13" max="16384" width="9.140625" style="172"/>
  </cols>
  <sheetData>
    <row r="1" spans="1:9" x14ac:dyDescent="0.2">
      <c r="A1" s="37"/>
      <c r="B1" s="37"/>
      <c r="C1" s="37"/>
      <c r="D1" s="37"/>
      <c r="E1" s="37"/>
      <c r="F1" s="37"/>
      <c r="G1" s="37"/>
      <c r="H1" s="37"/>
      <c r="I1" s="37"/>
    </row>
    <row r="2" spans="1:9" x14ac:dyDescent="0.2">
      <c r="A2" s="37" t="s">
        <v>12</v>
      </c>
      <c r="B2" s="38" t="s">
        <v>44</v>
      </c>
      <c r="C2" s="38"/>
      <c r="D2" s="38"/>
      <c r="E2" s="37"/>
      <c r="F2" s="37"/>
      <c r="G2" s="39" t="s">
        <v>13</v>
      </c>
      <c r="H2" s="38" t="s">
        <v>159</v>
      </c>
      <c r="I2" s="38"/>
    </row>
    <row r="3" spans="1:9" x14ac:dyDescent="0.2">
      <c r="A3" s="37" t="s">
        <v>21</v>
      </c>
      <c r="B3" s="38" t="s">
        <v>160</v>
      </c>
      <c r="C3" s="38"/>
      <c r="D3" s="38"/>
      <c r="E3" s="37"/>
      <c r="F3" s="37"/>
      <c r="G3" s="39" t="s">
        <v>14</v>
      </c>
      <c r="H3" s="40" t="s">
        <v>161</v>
      </c>
      <c r="I3" s="40"/>
    </row>
    <row r="4" spans="1:9" x14ac:dyDescent="0.2">
      <c r="A4" s="37" t="s">
        <v>15</v>
      </c>
      <c r="B4" s="38" t="s">
        <v>162</v>
      </c>
      <c r="C4" s="38"/>
      <c r="D4" s="38"/>
      <c r="E4" s="37"/>
      <c r="F4" s="37"/>
      <c r="G4" s="39" t="s">
        <v>17</v>
      </c>
      <c r="H4" s="38" t="s">
        <v>37</v>
      </c>
      <c r="I4" s="38"/>
    </row>
    <row r="5" spans="1:9" x14ac:dyDescent="0.2">
      <c r="A5" s="37" t="s">
        <v>16</v>
      </c>
      <c r="B5" s="38" t="s">
        <v>163</v>
      </c>
      <c r="C5" s="40"/>
      <c r="D5" s="40"/>
      <c r="E5" s="37"/>
      <c r="F5" s="37"/>
      <c r="G5" s="39" t="s">
        <v>18</v>
      </c>
      <c r="H5" s="40" t="s">
        <v>164</v>
      </c>
      <c r="I5" s="40"/>
    </row>
    <row r="6" spans="1:9" x14ac:dyDescent="0.2">
      <c r="A6" s="37"/>
      <c r="B6" s="37"/>
      <c r="C6" s="37"/>
      <c r="D6" s="37"/>
      <c r="E6" s="37"/>
      <c r="F6" s="37"/>
      <c r="G6" s="37"/>
      <c r="H6" s="37"/>
      <c r="I6" s="37"/>
    </row>
    <row r="7" spans="1:9" x14ac:dyDescent="0.2">
      <c r="A7" s="257" t="s">
        <v>165</v>
      </c>
      <c r="B7" s="257"/>
      <c r="C7" s="257"/>
      <c r="D7" s="257"/>
      <c r="E7" s="257"/>
      <c r="F7" s="257"/>
      <c r="G7" s="257"/>
      <c r="H7" s="257"/>
      <c r="I7" s="257"/>
    </row>
    <row r="8" spans="1:9" x14ac:dyDescent="0.2">
      <c r="A8" s="257"/>
      <c r="B8" s="257"/>
      <c r="C8" s="257"/>
      <c r="D8" s="257"/>
      <c r="E8" s="257"/>
      <c r="F8" s="257"/>
      <c r="G8" s="257"/>
      <c r="H8" s="257"/>
      <c r="I8" s="257"/>
    </row>
    <row r="9" spans="1:9" x14ac:dyDescent="0.2">
      <c r="A9" s="257"/>
      <c r="B9" s="257"/>
      <c r="C9" s="257"/>
      <c r="D9" s="257"/>
      <c r="E9" s="257"/>
      <c r="F9" s="257"/>
      <c r="G9" s="257"/>
      <c r="H9" s="257"/>
      <c r="I9" s="257"/>
    </row>
    <row r="10" spans="1:9" ht="8.25" customHeight="1" x14ac:dyDescent="0.2">
      <c r="A10" s="37"/>
      <c r="B10" s="37"/>
      <c r="C10" s="37"/>
      <c r="D10" s="37"/>
      <c r="E10" s="37"/>
      <c r="F10" s="37"/>
      <c r="G10" s="37"/>
      <c r="H10" s="37"/>
      <c r="I10" s="37"/>
    </row>
    <row r="11" spans="1:9" x14ac:dyDescent="0.2">
      <c r="A11" s="267" t="s">
        <v>166</v>
      </c>
      <c r="B11" s="267"/>
      <c r="C11" s="267"/>
      <c r="D11" s="267"/>
      <c r="E11" s="267"/>
      <c r="F11" s="267"/>
      <c r="G11" s="267"/>
      <c r="H11" s="267"/>
      <c r="I11" s="267"/>
    </row>
    <row r="12" spans="1:9" ht="10.5" customHeight="1" x14ac:dyDescent="0.2">
      <c r="A12" s="37"/>
      <c r="B12" s="37"/>
      <c r="C12" s="37"/>
      <c r="D12" s="37"/>
      <c r="E12" s="37"/>
      <c r="F12" s="37"/>
      <c r="G12" s="37"/>
      <c r="H12" s="37"/>
      <c r="I12" s="37"/>
    </row>
    <row r="13" spans="1:9" x14ac:dyDescent="0.2">
      <c r="A13" s="257" t="s">
        <v>167</v>
      </c>
      <c r="B13" s="257"/>
      <c r="C13" s="257"/>
      <c r="D13" s="257"/>
      <c r="E13" s="257"/>
      <c r="F13" s="257"/>
      <c r="G13" s="257"/>
      <c r="H13" s="257"/>
      <c r="I13" s="257"/>
    </row>
    <row r="14" spans="1:9" x14ac:dyDescent="0.2">
      <c r="A14" s="257"/>
      <c r="B14" s="257"/>
      <c r="C14" s="257"/>
      <c r="D14" s="257"/>
      <c r="E14" s="257"/>
      <c r="F14" s="257"/>
      <c r="G14" s="257"/>
      <c r="H14" s="257"/>
      <c r="I14" s="257"/>
    </row>
    <row r="15" spans="1:9" x14ac:dyDescent="0.2">
      <c r="A15" s="257"/>
      <c r="B15" s="257"/>
      <c r="C15" s="257"/>
      <c r="D15" s="257"/>
      <c r="E15" s="257"/>
      <c r="F15" s="257"/>
      <c r="G15" s="257"/>
      <c r="H15" s="257"/>
      <c r="I15" s="257"/>
    </row>
    <row r="16" spans="1:9" ht="6.75" customHeight="1" x14ac:dyDescent="0.2">
      <c r="A16" s="37"/>
      <c r="B16" s="37"/>
      <c r="C16" s="37"/>
      <c r="D16" s="37"/>
      <c r="E16" s="37"/>
      <c r="F16" s="37"/>
      <c r="G16" s="37"/>
      <c r="H16" s="37"/>
      <c r="I16" s="37"/>
    </row>
    <row r="17" spans="1:13" x14ac:dyDescent="0.2">
      <c r="A17" s="267" t="s">
        <v>168</v>
      </c>
      <c r="B17" s="267"/>
      <c r="C17" s="267"/>
      <c r="D17" s="267"/>
      <c r="E17" s="267"/>
      <c r="F17" s="267"/>
      <c r="G17" s="267"/>
      <c r="H17" s="267"/>
      <c r="I17" s="267"/>
    </row>
    <row r="18" spans="1:13" ht="7.5" customHeight="1" x14ac:dyDescent="0.2">
      <c r="A18" s="37"/>
      <c r="B18" s="37"/>
      <c r="C18" s="37"/>
      <c r="D18" s="37"/>
      <c r="E18" s="37"/>
      <c r="F18" s="37"/>
      <c r="G18" s="37"/>
      <c r="H18" s="37"/>
      <c r="I18" s="37"/>
    </row>
    <row r="19" spans="1:13" x14ac:dyDescent="0.2">
      <c r="A19" s="253" t="s">
        <v>169</v>
      </c>
      <c r="B19" s="253"/>
      <c r="C19" s="253"/>
      <c r="D19" s="253"/>
      <c r="E19" s="253"/>
      <c r="F19" s="253"/>
      <c r="G19" s="253"/>
      <c r="H19" s="253"/>
      <c r="I19" s="253"/>
    </row>
    <row r="20" spans="1:13" x14ac:dyDescent="0.2">
      <c r="A20" s="268"/>
      <c r="B20" s="268"/>
      <c r="C20" s="268"/>
      <c r="D20" s="268"/>
      <c r="E20" s="268"/>
      <c r="F20" s="268"/>
      <c r="G20" s="268"/>
      <c r="H20" s="268"/>
      <c r="I20" s="268"/>
    </row>
    <row r="21" spans="1:13" x14ac:dyDescent="0.2">
      <c r="A21" s="249" t="s">
        <v>11</v>
      </c>
      <c r="B21" s="250"/>
      <c r="C21" s="250"/>
      <c r="D21" s="250"/>
      <c r="E21" s="250"/>
      <c r="F21" s="250"/>
      <c r="G21" s="250"/>
      <c r="H21" s="250"/>
      <c r="I21" s="251"/>
    </row>
    <row r="22" spans="1:13" x14ac:dyDescent="0.2">
      <c r="A22" s="41"/>
      <c r="B22" s="42"/>
      <c r="C22" s="43" t="s">
        <v>29</v>
      </c>
      <c r="D22" s="43" t="s">
        <v>30</v>
      </c>
      <c r="E22" s="43" t="s">
        <v>31</v>
      </c>
      <c r="F22" s="43" t="s">
        <v>32</v>
      </c>
      <c r="G22" s="10" t="s">
        <v>374</v>
      </c>
      <c r="H22" s="10" t="s">
        <v>375</v>
      </c>
      <c r="I22" s="10" t="s">
        <v>376</v>
      </c>
      <c r="L22" s="172"/>
    </row>
    <row r="23" spans="1:13" x14ac:dyDescent="0.2">
      <c r="A23" s="41"/>
      <c r="B23" s="42"/>
      <c r="C23" s="11" t="s">
        <v>10</v>
      </c>
      <c r="D23" s="13" t="s">
        <v>10</v>
      </c>
      <c r="E23" s="13" t="s">
        <v>10</v>
      </c>
      <c r="F23" s="13" t="s">
        <v>10</v>
      </c>
      <c r="G23" s="13" t="s">
        <v>377</v>
      </c>
      <c r="H23" s="13" t="s">
        <v>377</v>
      </c>
      <c r="I23" s="13" t="s">
        <v>377</v>
      </c>
    </row>
    <row r="24" spans="1:13" x14ac:dyDescent="0.2">
      <c r="A24" s="41" t="s">
        <v>0</v>
      </c>
      <c r="B24" s="42"/>
      <c r="C24" s="15">
        <v>1000000</v>
      </c>
      <c r="D24" s="15">
        <v>1000000</v>
      </c>
      <c r="E24" s="15">
        <v>1177177</v>
      </c>
      <c r="F24" s="15">
        <v>1177177</v>
      </c>
      <c r="G24" s="15">
        <v>1177177</v>
      </c>
      <c r="H24" s="15">
        <v>1177177</v>
      </c>
      <c r="I24" s="15">
        <v>1177177</v>
      </c>
    </row>
    <row r="25" spans="1:13" x14ac:dyDescent="0.2">
      <c r="A25" s="41" t="s">
        <v>1</v>
      </c>
      <c r="B25" s="42"/>
      <c r="C25" s="15">
        <v>344696.62000000011</v>
      </c>
      <c r="D25" s="15">
        <f t="shared" ref="D25:I25" si="0">C36</f>
        <v>59291.460000000137</v>
      </c>
      <c r="E25" s="15">
        <f t="shared" si="0"/>
        <v>836061.52000000014</v>
      </c>
      <c r="F25" s="15">
        <f t="shared" si="0"/>
        <v>555126.6100000001</v>
      </c>
      <c r="G25" s="15">
        <f t="shared" si="0"/>
        <v>5656.0600000000559</v>
      </c>
      <c r="H25" s="15">
        <f t="shared" si="0"/>
        <v>5656.0600000000559</v>
      </c>
      <c r="I25" s="15">
        <f t="shared" si="0"/>
        <v>5656.0600000000559</v>
      </c>
      <c r="M25" s="88"/>
    </row>
    <row r="26" spans="1:13" x14ac:dyDescent="0.2">
      <c r="A26" s="41" t="s">
        <v>2</v>
      </c>
      <c r="B26" s="42"/>
      <c r="C26" s="15">
        <v>234206</v>
      </c>
      <c r="D26" s="15">
        <v>1473385.89</v>
      </c>
      <c r="E26" s="15">
        <v>485884.83</v>
      </c>
      <c r="F26" s="15">
        <v>313274.62</v>
      </c>
      <c r="G26" s="15">
        <v>313274.62</v>
      </c>
      <c r="H26" s="15">
        <v>313274.62</v>
      </c>
      <c r="I26" s="15">
        <v>313274.62</v>
      </c>
      <c r="M26" s="75"/>
    </row>
    <row r="27" spans="1:13" x14ac:dyDescent="0.2">
      <c r="A27" s="41" t="s">
        <v>3</v>
      </c>
      <c r="B27" s="42"/>
      <c r="C27" s="15">
        <v>519611.16</v>
      </c>
      <c r="D27" s="15">
        <v>696615.83</v>
      </c>
      <c r="E27" s="15">
        <v>766819.74</v>
      </c>
      <c r="F27" s="15">
        <v>862745.17</v>
      </c>
      <c r="G27" s="15">
        <v>313274.62</v>
      </c>
      <c r="H27" s="15">
        <v>313274.62</v>
      </c>
      <c r="I27" s="15">
        <v>313274.62</v>
      </c>
      <c r="M27" s="75"/>
    </row>
    <row r="28" spans="1:13" x14ac:dyDescent="0.2">
      <c r="A28" s="41"/>
      <c r="B28" s="42"/>
      <c r="C28" s="15"/>
      <c r="D28" s="15"/>
      <c r="E28" s="15"/>
      <c r="F28" s="15"/>
      <c r="G28" s="15"/>
      <c r="H28" s="15"/>
      <c r="I28" s="15"/>
      <c r="M28" s="88"/>
    </row>
    <row r="29" spans="1:13" x14ac:dyDescent="0.2">
      <c r="A29" s="8" t="s">
        <v>4</v>
      </c>
      <c r="B29" s="6"/>
      <c r="C29" s="16"/>
      <c r="D29" s="16"/>
      <c r="E29" s="16"/>
      <c r="F29" s="14"/>
      <c r="G29" s="14"/>
      <c r="H29" s="14"/>
      <c r="I29" s="14"/>
    </row>
    <row r="30" spans="1:13" x14ac:dyDescent="0.2">
      <c r="A30" s="8" t="s">
        <v>28</v>
      </c>
      <c r="B30" s="9"/>
      <c r="C30" s="16"/>
      <c r="D30" s="16"/>
      <c r="E30" s="16"/>
      <c r="F30" s="14"/>
      <c r="G30" s="14"/>
      <c r="H30" s="14"/>
      <c r="I30" s="14"/>
    </row>
    <row r="31" spans="1:13" x14ac:dyDescent="0.2">
      <c r="A31" s="24"/>
      <c r="B31" s="25"/>
      <c r="C31" s="15"/>
      <c r="D31" s="15"/>
      <c r="E31" s="15"/>
      <c r="F31" s="15"/>
      <c r="G31" s="15"/>
      <c r="H31" s="15"/>
      <c r="I31" s="15"/>
    </row>
    <row r="32" spans="1:13" x14ac:dyDescent="0.2">
      <c r="A32" s="24"/>
      <c r="B32" s="25"/>
      <c r="C32" s="15"/>
      <c r="D32" s="15"/>
      <c r="E32" s="15"/>
      <c r="F32" s="15"/>
      <c r="G32" s="15"/>
      <c r="H32" s="15"/>
      <c r="I32" s="15"/>
    </row>
    <row r="33" spans="1:9" x14ac:dyDescent="0.2">
      <c r="A33" s="24"/>
      <c r="B33" s="25"/>
      <c r="C33" s="15"/>
      <c r="D33" s="15"/>
      <c r="E33" s="15"/>
      <c r="F33" s="15"/>
      <c r="G33" s="15"/>
      <c r="H33" s="15"/>
      <c r="I33" s="15"/>
    </row>
    <row r="34" spans="1:9" x14ac:dyDescent="0.2">
      <c r="A34" s="8" t="s">
        <v>5</v>
      </c>
      <c r="B34" s="9"/>
      <c r="C34" s="14">
        <v>0</v>
      </c>
      <c r="D34" s="14">
        <f t="shared" ref="D34:F34" si="1">SUM(D31:D33)</f>
        <v>0</v>
      </c>
      <c r="E34" s="14">
        <f t="shared" si="1"/>
        <v>0</v>
      </c>
      <c r="F34" s="14">
        <f t="shared" si="1"/>
        <v>0</v>
      </c>
      <c r="G34" s="14">
        <f t="shared" ref="G34:I34" si="2">SUM(G31:G33)</f>
        <v>0</v>
      </c>
      <c r="H34" s="14">
        <f t="shared" si="2"/>
        <v>0</v>
      </c>
      <c r="I34" s="14">
        <f t="shared" si="2"/>
        <v>0</v>
      </c>
    </row>
    <row r="35" spans="1:9" x14ac:dyDescent="0.2">
      <c r="A35" s="41"/>
      <c r="B35" s="42"/>
      <c r="C35" s="15"/>
      <c r="D35" s="15"/>
      <c r="E35" s="15"/>
      <c r="F35" s="15"/>
      <c r="G35" s="15"/>
      <c r="H35" s="15"/>
      <c r="I35" s="15"/>
    </row>
    <row r="36" spans="1:9" x14ac:dyDescent="0.2">
      <c r="A36" s="41" t="s">
        <v>7</v>
      </c>
      <c r="B36" s="42"/>
      <c r="C36" s="14">
        <v>59291.460000000137</v>
      </c>
      <c r="D36" s="14">
        <f>+D25+D26-D27+D34</f>
        <v>836061.52000000014</v>
      </c>
      <c r="E36" s="14">
        <f>+E25+E26-E27+E34</f>
        <v>555126.6100000001</v>
      </c>
      <c r="F36" s="14">
        <f t="shared" ref="F36:I36" si="3">+F25+F26-F27+F34</f>
        <v>5656.0600000000559</v>
      </c>
      <c r="G36" s="14">
        <f t="shared" si="3"/>
        <v>5656.0600000000559</v>
      </c>
      <c r="H36" s="14">
        <f t="shared" si="3"/>
        <v>5656.0600000000559</v>
      </c>
      <c r="I36" s="14">
        <f t="shared" si="3"/>
        <v>5656.0600000000559</v>
      </c>
    </row>
    <row r="37" spans="1:9" x14ac:dyDescent="0.2">
      <c r="A37" s="46"/>
      <c r="B37" s="47"/>
      <c r="C37" s="15"/>
      <c r="D37" s="15"/>
      <c r="E37" s="15"/>
      <c r="F37" s="15"/>
      <c r="G37" s="15"/>
      <c r="H37" s="15"/>
      <c r="I37" s="15"/>
    </row>
    <row r="38" spans="1:9" x14ac:dyDescent="0.2">
      <c r="A38" s="41" t="s">
        <v>23</v>
      </c>
      <c r="B38" s="42"/>
      <c r="C38" s="15">
        <v>299512.28000000003</v>
      </c>
      <c r="D38" s="15">
        <v>499490.08</v>
      </c>
      <c r="E38" s="15">
        <v>410465.77</v>
      </c>
      <c r="F38" s="15">
        <v>429331.89</v>
      </c>
      <c r="G38" s="15">
        <v>429331.89</v>
      </c>
      <c r="H38" s="15">
        <v>429331.89</v>
      </c>
      <c r="I38" s="15">
        <v>429331.89</v>
      </c>
    </row>
    <row r="39" spans="1:9" x14ac:dyDescent="0.2">
      <c r="A39" s="46"/>
      <c r="B39" s="47"/>
      <c r="C39" s="15"/>
      <c r="D39" s="15"/>
      <c r="E39" s="15"/>
      <c r="F39" s="15"/>
      <c r="G39" s="15"/>
      <c r="H39" s="15"/>
      <c r="I39" s="15"/>
    </row>
    <row r="40" spans="1:9" x14ac:dyDescent="0.2">
      <c r="A40" s="41" t="s">
        <v>24</v>
      </c>
      <c r="B40" s="48"/>
      <c r="C40" s="29">
        <v>-240220.81999999989</v>
      </c>
      <c r="D40" s="29">
        <f t="shared" ref="D40:I40" si="4">D36-D38</f>
        <v>336571.44000000012</v>
      </c>
      <c r="E40" s="29">
        <f t="shared" si="4"/>
        <v>144660.84000000008</v>
      </c>
      <c r="F40" s="29">
        <f t="shared" si="4"/>
        <v>-423675.82999999996</v>
      </c>
      <c r="G40" s="29">
        <f t="shared" si="4"/>
        <v>-423675.82999999996</v>
      </c>
      <c r="H40" s="29">
        <f t="shared" si="4"/>
        <v>-423675.82999999996</v>
      </c>
      <c r="I40" s="29">
        <f t="shared" si="4"/>
        <v>-423675.82999999996</v>
      </c>
    </row>
    <row r="41" spans="1:9" x14ac:dyDescent="0.2">
      <c r="A41" s="50"/>
      <c r="B41" s="50"/>
      <c r="C41" s="31"/>
      <c r="D41" s="31"/>
      <c r="E41" s="31"/>
      <c r="F41" s="31"/>
      <c r="G41" s="31"/>
      <c r="H41" s="31"/>
      <c r="I41" s="31"/>
    </row>
    <row r="42" spans="1:9" x14ac:dyDescent="0.2">
      <c r="A42" s="52" t="s">
        <v>25</v>
      </c>
      <c r="B42" s="38"/>
      <c r="C42" s="33"/>
      <c r="D42" s="33"/>
      <c r="E42" s="33"/>
      <c r="F42" s="33"/>
      <c r="G42" s="33"/>
      <c r="H42" s="33"/>
      <c r="I42" s="33"/>
    </row>
    <row r="43" spans="1:9" x14ac:dyDescent="0.2">
      <c r="A43" s="54" t="s">
        <v>27</v>
      </c>
      <c r="B43" s="47"/>
      <c r="C43" s="27"/>
      <c r="D43" s="27"/>
      <c r="E43" s="55"/>
      <c r="F43" s="55"/>
      <c r="G43" s="55"/>
      <c r="H43" s="55"/>
      <c r="I43" s="55"/>
    </row>
    <row r="44" spans="1:9" ht="6" customHeight="1" x14ac:dyDescent="0.2">
      <c r="A44" s="41"/>
      <c r="B44" s="42"/>
      <c r="C44" s="44"/>
      <c r="D44" s="44"/>
      <c r="E44" s="44"/>
      <c r="F44" s="44"/>
      <c r="G44" s="44"/>
      <c r="H44" s="44"/>
      <c r="I44" s="44"/>
    </row>
    <row r="45" spans="1:9" x14ac:dyDescent="0.2">
      <c r="A45" s="41" t="s">
        <v>6</v>
      </c>
      <c r="B45" s="42"/>
      <c r="C45" s="15"/>
      <c r="D45" s="15"/>
      <c r="E45" s="44"/>
      <c r="F45" s="44"/>
      <c r="G45" s="44"/>
      <c r="H45" s="44"/>
      <c r="I45" s="44"/>
    </row>
    <row r="46" spans="1:9" ht="7.5" customHeight="1" x14ac:dyDescent="0.2">
      <c r="A46" s="41"/>
      <c r="B46" s="42"/>
      <c r="C46" s="15"/>
      <c r="D46" s="15"/>
      <c r="E46" s="44"/>
      <c r="F46" s="44"/>
      <c r="G46" s="44"/>
      <c r="H46" s="44"/>
      <c r="I46" s="44"/>
    </row>
    <row r="47" spans="1:9" x14ac:dyDescent="0.2">
      <c r="A47" s="54" t="s">
        <v>8</v>
      </c>
      <c r="B47" s="48"/>
      <c r="C47" s="15"/>
      <c r="D47" s="15"/>
      <c r="E47" s="44"/>
      <c r="F47" s="44"/>
      <c r="G47" s="44"/>
      <c r="H47" s="44"/>
      <c r="I47" s="44"/>
    </row>
    <row r="48" spans="1:9" x14ac:dyDescent="0.2">
      <c r="A48" s="56" t="s">
        <v>9</v>
      </c>
      <c r="B48" s="57"/>
      <c r="C48" s="15"/>
      <c r="D48" s="15"/>
      <c r="E48" s="44"/>
      <c r="F48" s="44"/>
      <c r="G48" s="44"/>
      <c r="H48" s="44"/>
      <c r="I48" s="44"/>
    </row>
    <row r="50" spans="1:4" x14ac:dyDescent="0.2">
      <c r="A50" s="172" t="s">
        <v>170</v>
      </c>
    </row>
    <row r="52" spans="1:4" x14ac:dyDescent="0.2">
      <c r="B52" s="87" t="s">
        <v>171</v>
      </c>
      <c r="C52" s="172" t="s">
        <v>172</v>
      </c>
    </row>
    <row r="53" spans="1:4" x14ac:dyDescent="0.2">
      <c r="A53" s="172" t="s">
        <v>173</v>
      </c>
      <c r="B53" s="89">
        <f>(E26-F26)/F26</f>
        <v>0.55098689450169958</v>
      </c>
      <c r="C53" s="90">
        <f>(G26-F26)/F26</f>
        <v>0</v>
      </c>
      <c r="D53" s="75"/>
    </row>
    <row r="54" spans="1:4" x14ac:dyDescent="0.2">
      <c r="A54" s="172" t="s">
        <v>3</v>
      </c>
      <c r="B54" s="89">
        <f>(E27-F27)/F27</f>
        <v>-0.1111862845896895</v>
      </c>
      <c r="C54" s="90">
        <f>(G27-F27)/F27</f>
        <v>-0.63688626619607736</v>
      </c>
    </row>
    <row r="55" spans="1:4" x14ac:dyDescent="0.2">
      <c r="B55" s="91"/>
    </row>
    <row r="56" spans="1:4" x14ac:dyDescent="0.2">
      <c r="A56" s="92" t="s">
        <v>171</v>
      </c>
      <c r="B56" s="172" t="s">
        <v>174</v>
      </c>
    </row>
    <row r="57" spans="1:4" x14ac:dyDescent="0.2">
      <c r="A57" s="93" t="s">
        <v>175</v>
      </c>
      <c r="B57" s="172" t="s">
        <v>176</v>
      </c>
    </row>
  </sheetData>
  <mergeCells count="6">
    <mergeCell ref="A21:I21"/>
    <mergeCell ref="A7:I9"/>
    <mergeCell ref="A11:I11"/>
    <mergeCell ref="A13:I15"/>
    <mergeCell ref="A17:I17"/>
    <mergeCell ref="A19:I20"/>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1CB4BD-EE0A-4A45-AD2D-88AA765E1857}">
  <sheetPr>
    <pageSetUpPr fitToPage="1"/>
  </sheetPr>
  <dimension ref="A1:T44"/>
  <sheetViews>
    <sheetView workbookViewId="0">
      <selection activeCell="J1" sqref="J1"/>
    </sheetView>
  </sheetViews>
  <sheetFormatPr defaultRowHeight="12.75" x14ac:dyDescent="0.2"/>
  <cols>
    <col min="1" max="2" width="14.5703125" style="207" customWidth="1"/>
    <col min="3" max="8" width="14" style="207" customWidth="1"/>
    <col min="9" max="9" width="13.140625" style="207" customWidth="1"/>
    <col min="10" max="16384" width="9.140625" style="207"/>
  </cols>
  <sheetData>
    <row r="1" spans="1:20" x14ac:dyDescent="0.2">
      <c r="A1" s="37"/>
      <c r="B1" s="37"/>
      <c r="C1" s="37"/>
      <c r="D1" s="37"/>
      <c r="E1" s="37"/>
      <c r="F1" s="37"/>
      <c r="G1" s="37"/>
      <c r="H1" s="37"/>
      <c r="I1" s="37"/>
    </row>
    <row r="2" spans="1:20" x14ac:dyDescent="0.2">
      <c r="A2" s="37" t="s">
        <v>12</v>
      </c>
      <c r="B2" s="38" t="s">
        <v>44</v>
      </c>
      <c r="C2" s="38"/>
      <c r="D2" s="38"/>
      <c r="E2" s="37"/>
      <c r="F2" s="37"/>
      <c r="G2" s="39" t="s">
        <v>13</v>
      </c>
      <c r="H2" s="222" t="s">
        <v>436</v>
      </c>
      <c r="I2" s="38"/>
    </row>
    <row r="3" spans="1:20" s="223" customFormat="1" x14ac:dyDescent="0.2">
      <c r="A3" s="223" t="s">
        <v>21</v>
      </c>
      <c r="B3" s="224" t="s">
        <v>437</v>
      </c>
      <c r="C3" s="225"/>
      <c r="D3" s="225"/>
      <c r="G3" s="226" t="s">
        <v>14</v>
      </c>
      <c r="H3" s="227" t="s">
        <v>468</v>
      </c>
      <c r="I3" s="228"/>
    </row>
    <row r="4" spans="1:20" s="223" customFormat="1" x14ac:dyDescent="0.2">
      <c r="A4" s="223" t="s">
        <v>15</v>
      </c>
      <c r="B4" s="224" t="s">
        <v>469</v>
      </c>
      <c r="C4" s="229"/>
      <c r="D4" s="229"/>
      <c r="G4" s="226" t="s">
        <v>17</v>
      </c>
      <c r="H4" s="225" t="s">
        <v>49</v>
      </c>
      <c r="I4" s="225"/>
    </row>
    <row r="5" spans="1:20" s="223" customFormat="1" ht="12.75" customHeight="1" x14ac:dyDescent="0.2">
      <c r="A5" s="223" t="s">
        <v>16</v>
      </c>
      <c r="B5" s="224" t="s">
        <v>470</v>
      </c>
      <c r="C5" s="230"/>
      <c r="D5" s="230"/>
      <c r="G5" s="226" t="s">
        <v>18</v>
      </c>
      <c r="H5" s="228" t="s">
        <v>363</v>
      </c>
      <c r="I5" s="228"/>
    </row>
    <row r="6" spans="1:20" s="223" customFormat="1" x14ac:dyDescent="0.2">
      <c r="B6" s="231"/>
      <c r="C6" s="231"/>
      <c r="D6" s="231"/>
    </row>
    <row r="7" spans="1:20" x14ac:dyDescent="0.2">
      <c r="A7" s="37"/>
      <c r="B7" s="37"/>
      <c r="C7" s="37"/>
      <c r="D7" s="37"/>
      <c r="E7" s="37"/>
      <c r="F7" s="37"/>
      <c r="G7" s="37"/>
      <c r="H7" s="37"/>
      <c r="I7" s="37"/>
    </row>
    <row r="8" spans="1:20" s="223" customFormat="1" ht="46.5" customHeight="1" x14ac:dyDescent="0.2">
      <c r="A8" s="269" t="s">
        <v>471</v>
      </c>
      <c r="B8" s="269"/>
      <c r="C8" s="269"/>
      <c r="D8" s="269"/>
      <c r="E8" s="269"/>
      <c r="F8" s="269"/>
      <c r="G8" s="269"/>
      <c r="H8" s="269"/>
      <c r="I8" s="269"/>
    </row>
    <row r="9" spans="1:20" s="223" customFormat="1" x14ac:dyDescent="0.2">
      <c r="A9" s="232"/>
      <c r="B9" s="232"/>
      <c r="C9" s="232"/>
      <c r="D9" s="232"/>
      <c r="E9" s="232"/>
      <c r="F9" s="232"/>
      <c r="G9" s="232"/>
      <c r="H9" s="232"/>
      <c r="I9" s="232"/>
    </row>
    <row r="10" spans="1:20" s="223" customFormat="1" ht="34.5" customHeight="1" x14ac:dyDescent="0.2">
      <c r="A10" s="269" t="s">
        <v>472</v>
      </c>
      <c r="B10" s="269"/>
      <c r="C10" s="269"/>
      <c r="D10" s="269"/>
      <c r="E10" s="269"/>
      <c r="F10" s="269"/>
      <c r="G10" s="269"/>
      <c r="H10" s="269"/>
      <c r="I10" s="269"/>
    </row>
    <row r="11" spans="1:20" s="223" customFormat="1" x14ac:dyDescent="0.2">
      <c r="A11" s="232"/>
      <c r="B11" s="232"/>
      <c r="C11" s="232"/>
      <c r="D11" s="232"/>
      <c r="E11" s="232"/>
      <c r="F11" s="232"/>
      <c r="G11" s="232"/>
      <c r="H11" s="232"/>
      <c r="I11" s="232"/>
    </row>
    <row r="12" spans="1:20" s="223" customFormat="1" ht="56.25" customHeight="1" x14ac:dyDescent="0.2">
      <c r="A12" s="269" t="s">
        <v>473</v>
      </c>
      <c r="B12" s="269"/>
      <c r="C12" s="269"/>
      <c r="D12" s="269"/>
      <c r="E12" s="269"/>
      <c r="F12" s="269"/>
      <c r="G12" s="269"/>
      <c r="H12" s="269"/>
      <c r="I12" s="269"/>
    </row>
    <row r="13" spans="1:20" s="223" customFormat="1" x14ac:dyDescent="0.2">
      <c r="A13" s="232"/>
      <c r="B13" s="232"/>
      <c r="C13" s="232"/>
      <c r="D13" s="232"/>
      <c r="E13" s="232"/>
      <c r="F13" s="232"/>
      <c r="G13" s="232"/>
      <c r="H13" s="232"/>
      <c r="I13" s="232"/>
    </row>
    <row r="14" spans="1:20" s="223" customFormat="1" x14ac:dyDescent="0.2">
      <c r="A14" s="269" t="s">
        <v>474</v>
      </c>
      <c r="B14" s="269"/>
      <c r="C14" s="269"/>
      <c r="D14" s="269"/>
      <c r="E14" s="269"/>
      <c r="F14" s="269"/>
      <c r="G14" s="269"/>
      <c r="H14" s="269"/>
      <c r="I14" s="269"/>
    </row>
    <row r="15" spans="1:20" s="7" customFormat="1" x14ac:dyDescent="0.2">
      <c r="A15" s="201" t="s">
        <v>415</v>
      </c>
      <c r="B15" s="234"/>
      <c r="C15" s="234"/>
      <c r="D15" s="234"/>
      <c r="E15" s="234"/>
      <c r="F15" s="234"/>
      <c r="G15" s="234"/>
      <c r="H15" s="234"/>
      <c r="I15" s="234"/>
      <c r="L15" s="236"/>
      <c r="M15" s="236"/>
      <c r="N15" s="236"/>
      <c r="O15" s="236"/>
      <c r="P15" s="236"/>
      <c r="Q15" s="236"/>
      <c r="R15" s="236"/>
      <c r="S15" s="236"/>
      <c r="T15" s="236"/>
    </row>
    <row r="16" spans="1:20" s="223" customFormat="1" x14ac:dyDescent="0.2"/>
    <row r="17" spans="1:9" x14ac:dyDescent="0.2">
      <c r="A17" s="249" t="s">
        <v>11</v>
      </c>
      <c r="B17" s="250"/>
      <c r="C17" s="250"/>
      <c r="D17" s="250"/>
      <c r="E17" s="250"/>
      <c r="F17" s="250"/>
      <c r="G17" s="250"/>
      <c r="H17" s="250"/>
      <c r="I17" s="251"/>
    </row>
    <row r="18" spans="1:9" x14ac:dyDescent="0.2">
      <c r="A18" s="41"/>
      <c r="B18" s="42"/>
      <c r="C18" s="43" t="s">
        <v>29</v>
      </c>
      <c r="D18" s="105" t="s">
        <v>30</v>
      </c>
      <c r="E18" s="43" t="s">
        <v>31</v>
      </c>
      <c r="F18" s="43" t="s">
        <v>32</v>
      </c>
      <c r="G18" s="10" t="s">
        <v>374</v>
      </c>
      <c r="H18" s="10" t="s">
        <v>375</v>
      </c>
      <c r="I18" s="10" t="s">
        <v>376</v>
      </c>
    </row>
    <row r="19" spans="1:9" x14ac:dyDescent="0.2">
      <c r="A19" s="41"/>
      <c r="B19" s="42"/>
      <c r="C19" s="13" t="s">
        <v>10</v>
      </c>
      <c r="D19" s="106" t="s">
        <v>10</v>
      </c>
      <c r="E19" s="106" t="s">
        <v>10</v>
      </c>
      <c r="F19" s="106" t="s">
        <v>10</v>
      </c>
      <c r="G19" s="13" t="s">
        <v>377</v>
      </c>
      <c r="H19" s="13" t="s">
        <v>377</v>
      </c>
      <c r="I19" s="13" t="s">
        <v>377</v>
      </c>
    </row>
    <row r="20" spans="1:9" x14ac:dyDescent="0.2">
      <c r="A20" s="41" t="s">
        <v>0</v>
      </c>
      <c r="B20" s="42"/>
      <c r="C20" s="44">
        <v>0</v>
      </c>
      <c r="D20" s="107">
        <v>0</v>
      </c>
      <c r="E20" s="44">
        <v>0</v>
      </c>
      <c r="F20" s="44">
        <v>0</v>
      </c>
      <c r="G20" s="44">
        <v>0</v>
      </c>
      <c r="H20" s="44">
        <v>0</v>
      </c>
      <c r="I20" s="44">
        <v>0</v>
      </c>
    </row>
    <row r="21" spans="1:9" x14ac:dyDescent="0.2">
      <c r="A21" s="41" t="s">
        <v>1</v>
      </c>
      <c r="B21" s="42"/>
      <c r="C21" s="44">
        <f t="shared" ref="C21:D21" si="0">B32</f>
        <v>0</v>
      </c>
      <c r="D21" s="107">
        <f t="shared" si="0"/>
        <v>0</v>
      </c>
      <c r="E21" s="44">
        <v>3000</v>
      </c>
      <c r="F21" s="44">
        <f t="shared" ref="F21:I21" si="1">E32</f>
        <v>3000</v>
      </c>
      <c r="G21" s="44">
        <f t="shared" si="1"/>
        <v>5500</v>
      </c>
      <c r="H21" s="44">
        <f t="shared" si="1"/>
        <v>5500</v>
      </c>
      <c r="I21" s="44">
        <f t="shared" si="1"/>
        <v>5500</v>
      </c>
    </row>
    <row r="22" spans="1:9" x14ac:dyDescent="0.2">
      <c r="A22" s="41" t="s">
        <v>2</v>
      </c>
      <c r="B22" s="42"/>
      <c r="C22" s="44">
        <v>0</v>
      </c>
      <c r="D22" s="107">
        <v>0</v>
      </c>
      <c r="E22" s="44">
        <v>0</v>
      </c>
      <c r="F22" s="44">
        <v>2500</v>
      </c>
      <c r="G22" s="44">
        <v>2500</v>
      </c>
      <c r="H22" s="44">
        <v>2500</v>
      </c>
      <c r="I22" s="44">
        <v>2500</v>
      </c>
    </row>
    <row r="23" spans="1:9" x14ac:dyDescent="0.2">
      <c r="A23" s="41" t="s">
        <v>3</v>
      </c>
      <c r="B23" s="42"/>
      <c r="C23" s="45">
        <v>0</v>
      </c>
      <c r="D23" s="107">
        <v>0</v>
      </c>
      <c r="E23" s="44">
        <v>0</v>
      </c>
      <c r="F23" s="44">
        <v>0</v>
      </c>
      <c r="G23" s="44">
        <v>2500</v>
      </c>
      <c r="H23" s="44">
        <v>2500</v>
      </c>
      <c r="I23" s="44">
        <v>2500</v>
      </c>
    </row>
    <row r="24" spans="1:9" x14ac:dyDescent="0.2">
      <c r="A24" s="41"/>
      <c r="B24" s="42"/>
      <c r="C24" s="44"/>
      <c r="D24" s="44"/>
      <c r="E24" s="44"/>
      <c r="F24" s="44"/>
      <c r="G24" s="44"/>
      <c r="H24" s="44"/>
      <c r="I24" s="44"/>
    </row>
    <row r="25" spans="1:9" x14ac:dyDescent="0.2">
      <c r="A25" s="8" t="s">
        <v>4</v>
      </c>
      <c r="B25" s="6"/>
      <c r="C25" s="16"/>
      <c r="D25" s="16"/>
      <c r="E25" s="16"/>
      <c r="F25" s="14"/>
      <c r="G25" s="14"/>
      <c r="H25" s="14"/>
      <c r="I25" s="14"/>
    </row>
    <row r="26" spans="1:9" x14ac:dyDescent="0.2">
      <c r="A26" s="8" t="s">
        <v>28</v>
      </c>
      <c r="B26" s="9"/>
      <c r="C26" s="16"/>
      <c r="D26" s="16"/>
      <c r="E26" s="16"/>
      <c r="F26" s="14"/>
      <c r="G26" s="14"/>
      <c r="H26" s="14"/>
      <c r="I26" s="14"/>
    </row>
    <row r="27" spans="1:9" x14ac:dyDescent="0.2">
      <c r="A27" s="24"/>
      <c r="B27" s="25"/>
      <c r="C27" s="15"/>
      <c r="D27" s="15"/>
      <c r="E27" s="15"/>
      <c r="F27" s="15"/>
      <c r="G27" s="15"/>
      <c r="H27" s="15"/>
      <c r="I27" s="15"/>
    </row>
    <row r="28" spans="1:9" x14ac:dyDescent="0.2">
      <c r="A28" s="24"/>
      <c r="B28" s="25"/>
      <c r="C28" s="15"/>
      <c r="D28" s="15"/>
      <c r="E28" s="15"/>
      <c r="F28" s="15"/>
      <c r="G28" s="15"/>
      <c r="H28" s="15"/>
      <c r="I28" s="15"/>
    </row>
    <row r="29" spans="1:9" x14ac:dyDescent="0.2">
      <c r="A29" s="24"/>
      <c r="B29" s="25"/>
      <c r="C29" s="15"/>
      <c r="D29" s="15"/>
      <c r="E29" s="15"/>
      <c r="F29" s="15"/>
      <c r="G29" s="15"/>
      <c r="H29" s="15"/>
      <c r="I29" s="15"/>
    </row>
    <row r="30" spans="1:9" x14ac:dyDescent="0.2">
      <c r="A30" s="8" t="s">
        <v>5</v>
      </c>
      <c r="B30" s="9"/>
      <c r="C30" s="14">
        <f t="shared" ref="C30:F30" si="2">SUM(C27:C29)</f>
        <v>0</v>
      </c>
      <c r="D30" s="14">
        <f t="shared" si="2"/>
        <v>0</v>
      </c>
      <c r="E30" s="14">
        <f t="shared" si="2"/>
        <v>0</v>
      </c>
      <c r="F30" s="14">
        <f t="shared" si="2"/>
        <v>0</v>
      </c>
      <c r="G30" s="14">
        <f t="shared" ref="G30:I30" si="3">SUM(G27:G29)</f>
        <v>0</v>
      </c>
      <c r="H30" s="14">
        <f t="shared" si="3"/>
        <v>0</v>
      </c>
      <c r="I30" s="14">
        <f t="shared" si="3"/>
        <v>0</v>
      </c>
    </row>
    <row r="31" spans="1:9" x14ac:dyDescent="0.2">
      <c r="A31" s="41"/>
      <c r="B31" s="42"/>
      <c r="C31" s="44"/>
      <c r="D31" s="44"/>
      <c r="E31" s="44"/>
      <c r="F31" s="44"/>
      <c r="G31" s="44"/>
      <c r="H31" s="44"/>
      <c r="I31" s="44"/>
    </row>
    <row r="32" spans="1:9" x14ac:dyDescent="0.2">
      <c r="A32" s="41" t="s">
        <v>7</v>
      </c>
      <c r="B32" s="42"/>
      <c r="C32" s="45">
        <f t="shared" ref="C32" si="4">+C21+C22-C23+C30</f>
        <v>0</v>
      </c>
      <c r="D32" s="45">
        <f>+D21+D22-D23+D30</f>
        <v>0</v>
      </c>
      <c r="E32" s="45">
        <f>+E21+E22-E23+E30</f>
        <v>3000</v>
      </c>
      <c r="F32" s="45">
        <f t="shared" ref="F32:I32" si="5">+F21+F22-F23+F30</f>
        <v>5500</v>
      </c>
      <c r="G32" s="45">
        <f t="shared" si="5"/>
        <v>5500</v>
      </c>
      <c r="H32" s="45">
        <f t="shared" si="5"/>
        <v>5500</v>
      </c>
      <c r="I32" s="45">
        <f t="shared" si="5"/>
        <v>5500</v>
      </c>
    </row>
    <row r="33" spans="1:9" x14ac:dyDescent="0.2">
      <c r="A33" s="46"/>
      <c r="B33" s="47"/>
      <c r="C33" s="44"/>
      <c r="D33" s="44"/>
      <c r="E33" s="44"/>
      <c r="F33" s="44"/>
      <c r="G33" s="44"/>
      <c r="H33" s="44"/>
      <c r="I33" s="44"/>
    </row>
    <row r="34" spans="1:9" x14ac:dyDescent="0.2">
      <c r="A34" s="41" t="s">
        <v>23</v>
      </c>
      <c r="B34" s="42"/>
      <c r="C34" s="44">
        <v>0</v>
      </c>
      <c r="D34" s="44">
        <v>0</v>
      </c>
      <c r="E34" s="44">
        <v>0</v>
      </c>
      <c r="F34" s="44">
        <v>0</v>
      </c>
      <c r="G34" s="44">
        <v>0</v>
      </c>
      <c r="H34" s="44">
        <v>0</v>
      </c>
      <c r="I34" s="44">
        <v>0</v>
      </c>
    </row>
    <row r="35" spans="1:9" x14ac:dyDescent="0.2">
      <c r="A35" s="46"/>
      <c r="B35" s="47"/>
      <c r="C35" s="44"/>
      <c r="D35" s="44"/>
      <c r="E35" s="44"/>
      <c r="F35" s="44"/>
      <c r="G35" s="44"/>
      <c r="H35" s="44"/>
      <c r="I35" s="44"/>
    </row>
    <row r="36" spans="1:9" x14ac:dyDescent="0.2">
      <c r="A36" s="41" t="s">
        <v>24</v>
      </c>
      <c r="B36" s="48"/>
      <c r="C36" s="49">
        <f t="shared" ref="C36:I36" si="6">C32-C34</f>
        <v>0</v>
      </c>
      <c r="D36" s="49">
        <f t="shared" si="6"/>
        <v>0</v>
      </c>
      <c r="E36" s="49">
        <f t="shared" si="6"/>
        <v>3000</v>
      </c>
      <c r="F36" s="49">
        <f t="shared" si="6"/>
        <v>5500</v>
      </c>
      <c r="G36" s="49">
        <f t="shared" si="6"/>
        <v>5500</v>
      </c>
      <c r="H36" s="49">
        <f t="shared" si="6"/>
        <v>5500</v>
      </c>
      <c r="I36" s="49">
        <f t="shared" si="6"/>
        <v>5500</v>
      </c>
    </row>
    <row r="37" spans="1:9" x14ac:dyDescent="0.2">
      <c r="A37" s="50"/>
      <c r="B37" s="50"/>
      <c r="C37" s="51"/>
      <c r="D37" s="51"/>
      <c r="E37" s="51"/>
      <c r="F37" s="51"/>
      <c r="G37" s="51"/>
      <c r="H37" s="51"/>
      <c r="I37" s="51"/>
    </row>
    <row r="38" spans="1:9" x14ac:dyDescent="0.2">
      <c r="A38" s="52" t="s">
        <v>25</v>
      </c>
      <c r="B38" s="38"/>
      <c r="C38" s="33"/>
      <c r="D38" s="33"/>
      <c r="E38" s="53"/>
      <c r="F38" s="53"/>
      <c r="G38" s="53"/>
      <c r="H38" s="53"/>
      <c r="I38" s="53"/>
    </row>
    <row r="39" spans="1:9" x14ac:dyDescent="0.2">
      <c r="A39" s="54" t="s">
        <v>27</v>
      </c>
      <c r="B39" s="47"/>
      <c r="C39" s="27"/>
      <c r="D39" s="27"/>
      <c r="E39" s="55"/>
      <c r="F39" s="55"/>
      <c r="G39" s="55"/>
      <c r="H39" s="55"/>
      <c r="I39" s="55"/>
    </row>
    <row r="40" spans="1:9" x14ac:dyDescent="0.2">
      <c r="A40" s="41"/>
      <c r="B40" s="42"/>
      <c r="C40" s="44"/>
      <c r="D40" s="44"/>
      <c r="E40" s="44"/>
      <c r="F40" s="44"/>
      <c r="G40" s="44"/>
      <c r="H40" s="44"/>
      <c r="I40" s="44"/>
    </row>
    <row r="41" spans="1:9" x14ac:dyDescent="0.2">
      <c r="A41" s="41" t="s">
        <v>6</v>
      </c>
      <c r="B41" s="42"/>
      <c r="C41" s="15"/>
      <c r="D41" s="15"/>
      <c r="E41" s="44"/>
      <c r="F41" s="44"/>
      <c r="G41" s="44"/>
      <c r="H41" s="44"/>
      <c r="I41" s="44"/>
    </row>
    <row r="42" spans="1:9" x14ac:dyDescent="0.2">
      <c r="A42" s="41"/>
      <c r="B42" s="42"/>
      <c r="C42" s="15"/>
      <c r="D42" s="15"/>
      <c r="E42" s="44"/>
      <c r="F42" s="44"/>
      <c r="G42" s="44"/>
      <c r="H42" s="44"/>
      <c r="I42" s="44"/>
    </row>
    <row r="43" spans="1:9" x14ac:dyDescent="0.2">
      <c r="A43" s="54" t="s">
        <v>8</v>
      </c>
      <c r="B43" s="48"/>
      <c r="C43" s="15"/>
      <c r="D43" s="15"/>
      <c r="E43" s="44"/>
      <c r="F43" s="44"/>
      <c r="G43" s="44"/>
      <c r="H43" s="44"/>
      <c r="I43" s="44"/>
    </row>
    <row r="44" spans="1:9" x14ac:dyDescent="0.2">
      <c r="A44" s="56" t="s">
        <v>9</v>
      </c>
      <c r="B44" s="57"/>
      <c r="C44" s="15"/>
      <c r="D44" s="15"/>
      <c r="E44" s="44"/>
      <c r="F44" s="44"/>
      <c r="G44" s="44"/>
      <c r="H44" s="44"/>
      <c r="I44" s="44"/>
    </row>
  </sheetData>
  <mergeCells count="5">
    <mergeCell ref="A12:I12"/>
    <mergeCell ref="A14:I14"/>
    <mergeCell ref="A17:I17"/>
    <mergeCell ref="A8:I8"/>
    <mergeCell ref="A10:I10"/>
  </mergeCells>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7F63D1-D413-45A7-8986-0CBD657ECC02}">
  <sheetPr>
    <pageSetUpPr fitToPage="1"/>
  </sheetPr>
  <dimension ref="A1:K45"/>
  <sheetViews>
    <sheetView zoomScaleNormal="100" zoomScaleSheetLayoutView="100" zoomScalePageLayoutView="90" workbookViewId="0">
      <selection activeCell="K34" sqref="K34"/>
    </sheetView>
  </sheetViews>
  <sheetFormatPr defaultColWidth="10.28515625" defaultRowHeight="12.75" x14ac:dyDescent="0.2"/>
  <cols>
    <col min="1" max="2" width="14.7109375" style="7" customWidth="1"/>
    <col min="3" max="8" width="14" style="7" customWidth="1"/>
    <col min="9" max="9" width="13.140625" style="7" customWidth="1"/>
    <col min="10" max="16384" width="10.28515625" style="7"/>
  </cols>
  <sheetData>
    <row r="1" spans="1:9" x14ac:dyDescent="0.2">
      <c r="A1" s="58"/>
      <c r="B1" s="58"/>
      <c r="C1" s="58"/>
      <c r="D1" s="58"/>
      <c r="E1" s="58"/>
      <c r="F1" s="58"/>
      <c r="G1" s="58"/>
      <c r="H1" s="58"/>
      <c r="I1" s="58"/>
    </row>
    <row r="2" spans="1:9" x14ac:dyDescent="0.2">
      <c r="A2" s="58" t="s">
        <v>12</v>
      </c>
      <c r="B2" s="61" t="s">
        <v>44</v>
      </c>
      <c r="C2" s="61"/>
      <c r="D2" s="61"/>
      <c r="E2" s="58"/>
      <c r="F2" s="58"/>
      <c r="G2" s="109" t="s">
        <v>13</v>
      </c>
      <c r="H2" s="61" t="s">
        <v>246</v>
      </c>
      <c r="I2" s="61"/>
    </row>
    <row r="3" spans="1:9" x14ac:dyDescent="0.2">
      <c r="A3" s="58" t="s">
        <v>21</v>
      </c>
      <c r="B3" s="61" t="s">
        <v>247</v>
      </c>
      <c r="C3" s="61"/>
      <c r="D3" s="61"/>
      <c r="E3" s="58"/>
      <c r="F3" s="58"/>
      <c r="G3" s="109" t="s">
        <v>14</v>
      </c>
      <c r="H3" s="62" t="s">
        <v>248</v>
      </c>
      <c r="I3" s="62"/>
    </row>
    <row r="4" spans="1:9" x14ac:dyDescent="0.2">
      <c r="A4" s="58" t="s">
        <v>15</v>
      </c>
      <c r="B4" s="61" t="s">
        <v>259</v>
      </c>
      <c r="C4" s="61"/>
      <c r="D4" s="61"/>
      <c r="E4" s="58"/>
      <c r="F4" s="58"/>
      <c r="G4" s="109" t="s">
        <v>17</v>
      </c>
      <c r="H4" s="61" t="s">
        <v>49</v>
      </c>
      <c r="I4" s="61"/>
    </row>
    <row r="5" spans="1:9" x14ac:dyDescent="0.2">
      <c r="A5" s="58" t="s">
        <v>16</v>
      </c>
      <c r="B5" s="61" t="s">
        <v>260</v>
      </c>
      <c r="C5" s="62"/>
      <c r="D5" s="62"/>
      <c r="E5" s="58"/>
      <c r="F5" s="58"/>
      <c r="G5" s="109" t="s">
        <v>18</v>
      </c>
      <c r="H5" s="62" t="s">
        <v>261</v>
      </c>
      <c r="I5" s="62"/>
    </row>
    <row r="6" spans="1:9" x14ac:dyDescent="0.2">
      <c r="A6" s="58"/>
      <c r="B6" s="58"/>
      <c r="C6" s="58"/>
      <c r="D6" s="58"/>
      <c r="E6" s="58"/>
      <c r="F6" s="58"/>
      <c r="G6" s="58"/>
      <c r="H6" s="58"/>
      <c r="I6" s="58"/>
    </row>
    <row r="7" spans="1:9" x14ac:dyDescent="0.2">
      <c r="A7" s="58"/>
      <c r="B7" s="58"/>
      <c r="C7" s="58"/>
      <c r="D7" s="58"/>
      <c r="E7" s="58"/>
      <c r="F7" s="58"/>
      <c r="G7" s="58"/>
      <c r="H7" s="58"/>
      <c r="I7" s="58"/>
    </row>
    <row r="8" spans="1:9" ht="27.2" customHeight="1" x14ac:dyDescent="0.2">
      <c r="A8" s="261" t="s">
        <v>262</v>
      </c>
      <c r="B8" s="261"/>
      <c r="C8" s="261"/>
      <c r="D8" s="261"/>
      <c r="E8" s="261"/>
      <c r="F8" s="261"/>
      <c r="G8" s="261"/>
      <c r="H8" s="261"/>
      <c r="I8" s="261"/>
    </row>
    <row r="9" spans="1:9" x14ac:dyDescent="0.2">
      <c r="A9" s="58"/>
      <c r="B9" s="58"/>
      <c r="C9" s="58"/>
      <c r="D9" s="58"/>
      <c r="E9" s="58"/>
      <c r="F9" s="58"/>
      <c r="G9" s="58"/>
      <c r="H9" s="58"/>
      <c r="I9" s="58"/>
    </row>
    <row r="10" spans="1:9" x14ac:dyDescent="0.2">
      <c r="A10" s="58" t="s">
        <v>263</v>
      </c>
      <c r="B10" s="58"/>
      <c r="C10" s="58"/>
      <c r="D10" s="58"/>
      <c r="E10" s="58"/>
      <c r="F10" s="58"/>
      <c r="G10" s="58"/>
      <c r="H10" s="58"/>
      <c r="I10" s="58"/>
    </row>
    <row r="11" spans="1:9" x14ac:dyDescent="0.2">
      <c r="A11" s="58"/>
      <c r="B11" s="58"/>
      <c r="C11" s="58"/>
      <c r="D11" s="58"/>
      <c r="E11" s="58"/>
      <c r="F11" s="58"/>
      <c r="G11" s="58"/>
      <c r="H11" s="58"/>
      <c r="I11" s="58"/>
    </row>
    <row r="12" spans="1:9" ht="31.5" customHeight="1" x14ac:dyDescent="0.2">
      <c r="A12" s="262" t="s">
        <v>347</v>
      </c>
      <c r="B12" s="262"/>
      <c r="C12" s="262"/>
      <c r="D12" s="262"/>
      <c r="E12" s="262"/>
      <c r="F12" s="262"/>
      <c r="G12" s="262"/>
      <c r="H12" s="262"/>
      <c r="I12" s="262"/>
    </row>
    <row r="13" spans="1:9" x14ac:dyDescent="0.2">
      <c r="A13" s="58"/>
      <c r="B13" s="58"/>
      <c r="C13" s="58"/>
      <c r="D13" s="58"/>
      <c r="E13" s="58"/>
      <c r="F13" s="58"/>
      <c r="G13" s="58"/>
      <c r="H13" s="58"/>
      <c r="I13" s="58"/>
    </row>
    <row r="14" spans="1:9" ht="12" customHeight="1" x14ac:dyDescent="0.2">
      <c r="A14" s="270" t="s">
        <v>264</v>
      </c>
      <c r="B14" s="270"/>
      <c r="C14" s="270"/>
      <c r="D14" s="270"/>
      <c r="E14" s="270"/>
      <c r="F14" s="270"/>
      <c r="G14" s="270"/>
      <c r="H14" s="270"/>
      <c r="I14" s="270"/>
    </row>
    <row r="15" spans="1:9" x14ac:dyDescent="0.2">
      <c r="A15" s="58"/>
      <c r="B15" s="58"/>
      <c r="C15" s="58"/>
      <c r="D15" s="58"/>
      <c r="E15" s="58"/>
      <c r="F15" s="58"/>
      <c r="G15" s="58"/>
      <c r="H15" s="58"/>
      <c r="I15" s="58"/>
    </row>
    <row r="16" spans="1:9" ht="25.5" customHeight="1" x14ac:dyDescent="0.2">
      <c r="A16" s="261" t="s">
        <v>265</v>
      </c>
      <c r="B16" s="261"/>
      <c r="C16" s="261"/>
      <c r="D16" s="261"/>
      <c r="E16" s="261"/>
      <c r="F16" s="261"/>
      <c r="G16" s="261"/>
      <c r="H16" s="261"/>
      <c r="I16" s="261"/>
    </row>
    <row r="17" spans="1:11" x14ac:dyDescent="0.2">
      <c r="A17" s="58"/>
      <c r="B17" s="58"/>
      <c r="C17" s="58"/>
      <c r="D17" s="58"/>
      <c r="E17" s="58"/>
      <c r="F17" s="58"/>
      <c r="G17" s="58"/>
      <c r="H17" s="58"/>
      <c r="I17" s="58"/>
    </row>
    <row r="18" spans="1:11" x14ac:dyDescent="0.2">
      <c r="A18" s="263" t="s">
        <v>11</v>
      </c>
      <c r="B18" s="264"/>
      <c r="C18" s="264"/>
      <c r="D18" s="264"/>
      <c r="E18" s="264"/>
      <c r="F18" s="264"/>
      <c r="G18" s="264"/>
      <c r="H18" s="264"/>
      <c r="I18" s="265"/>
    </row>
    <row r="19" spans="1:11" s="207" customFormat="1" x14ac:dyDescent="0.2">
      <c r="A19" s="41"/>
      <c r="B19" s="42"/>
      <c r="C19" s="43" t="s">
        <v>29</v>
      </c>
      <c r="D19" s="43" t="s">
        <v>30</v>
      </c>
      <c r="E19" s="43" t="s">
        <v>31</v>
      </c>
      <c r="F19" s="43" t="s">
        <v>32</v>
      </c>
      <c r="G19" s="10" t="s">
        <v>374</v>
      </c>
      <c r="H19" s="10" t="s">
        <v>375</v>
      </c>
      <c r="I19" s="10" t="s">
        <v>376</v>
      </c>
    </row>
    <row r="20" spans="1:11" x14ac:dyDescent="0.2">
      <c r="A20" s="63"/>
      <c r="B20" s="64"/>
      <c r="C20" s="110" t="s">
        <v>10</v>
      </c>
      <c r="D20" s="13" t="s">
        <v>10</v>
      </c>
      <c r="E20" s="13" t="s">
        <v>10</v>
      </c>
      <c r="F20" s="13" t="s">
        <v>10</v>
      </c>
      <c r="G20" s="13" t="s">
        <v>377</v>
      </c>
      <c r="H20" s="13" t="s">
        <v>377</v>
      </c>
      <c r="I20" s="13" t="s">
        <v>377</v>
      </c>
    </row>
    <row r="21" spans="1:11" x14ac:dyDescent="0.2">
      <c r="A21" s="63" t="s">
        <v>0</v>
      </c>
      <c r="B21" s="64"/>
      <c r="C21" s="65">
        <v>515246</v>
      </c>
      <c r="D21" s="23">
        <v>1077202</v>
      </c>
      <c r="E21" s="23">
        <v>515246</v>
      </c>
      <c r="F21" s="23">
        <v>515246</v>
      </c>
      <c r="G21" s="23">
        <v>515246</v>
      </c>
      <c r="H21" s="23">
        <v>515246</v>
      </c>
      <c r="I21" s="23">
        <v>515246</v>
      </c>
      <c r="K21" s="66"/>
    </row>
    <row r="22" spans="1:11" x14ac:dyDescent="0.2">
      <c r="A22" s="63" t="s">
        <v>1</v>
      </c>
      <c r="B22" s="64"/>
      <c r="C22" s="65">
        <v>2102538.7000000002</v>
      </c>
      <c r="D22" s="23">
        <f t="shared" ref="D22:I22" si="0">C33</f>
        <v>2213282.16</v>
      </c>
      <c r="E22" s="23">
        <f t="shared" si="0"/>
        <v>1111102.3800000004</v>
      </c>
      <c r="F22" s="23">
        <f t="shared" si="0"/>
        <v>1155094.4500000002</v>
      </c>
      <c r="G22" s="23">
        <f t="shared" si="0"/>
        <v>1243071.6000000001</v>
      </c>
      <c r="H22" s="23">
        <f t="shared" si="0"/>
        <v>1243071.6000000001</v>
      </c>
      <c r="I22" s="23">
        <f t="shared" si="0"/>
        <v>1243071.6000000001</v>
      </c>
      <c r="K22" s="66"/>
    </row>
    <row r="23" spans="1:11" x14ac:dyDescent="0.2">
      <c r="A23" s="63" t="s">
        <v>2</v>
      </c>
      <c r="B23" s="64"/>
      <c r="C23" s="23">
        <v>435191.19</v>
      </c>
      <c r="D23" s="23">
        <v>397259.28</v>
      </c>
      <c r="E23" s="23">
        <v>313112.19</v>
      </c>
      <c r="F23" s="23">
        <v>304241.44</v>
      </c>
      <c r="G23" s="23">
        <v>304241.44</v>
      </c>
      <c r="H23" s="23">
        <v>304241.44</v>
      </c>
      <c r="I23" s="23">
        <v>304241.44</v>
      </c>
    </row>
    <row r="24" spans="1:11" x14ac:dyDescent="0.2">
      <c r="A24" s="63" t="s">
        <v>3</v>
      </c>
      <c r="B24" s="64"/>
      <c r="C24" s="65">
        <v>324447.73</v>
      </c>
      <c r="D24" s="23">
        <f>1499439.06-1000000</f>
        <v>499439.06000000006</v>
      </c>
      <c r="E24" s="23">
        <v>269120.12</v>
      </c>
      <c r="F24" s="23">
        <v>216264.29</v>
      </c>
      <c r="G24" s="23">
        <v>304241.44</v>
      </c>
      <c r="H24" s="23">
        <v>304241.44</v>
      </c>
      <c r="I24" s="23">
        <v>304241.44</v>
      </c>
      <c r="K24" s="66"/>
    </row>
    <row r="25" spans="1:11" x14ac:dyDescent="0.2">
      <c r="A25" s="63"/>
      <c r="B25" s="64"/>
      <c r="C25" s="65"/>
      <c r="D25" s="23"/>
      <c r="E25" s="23"/>
      <c r="F25" s="23"/>
      <c r="G25" s="23"/>
      <c r="H25" s="23"/>
      <c r="I25" s="23"/>
    </row>
    <row r="26" spans="1:11" x14ac:dyDescent="0.2">
      <c r="A26" s="63" t="s">
        <v>4</v>
      </c>
      <c r="B26" s="62"/>
      <c r="C26" s="113"/>
      <c r="D26" s="113"/>
      <c r="E26" s="67"/>
      <c r="F26" s="67"/>
      <c r="G26" s="67"/>
      <c r="H26" s="67"/>
      <c r="I26" s="67"/>
    </row>
    <row r="27" spans="1:11" x14ac:dyDescent="0.2">
      <c r="A27" s="8" t="s">
        <v>257</v>
      </c>
      <c r="B27" s="62"/>
      <c r="C27" s="114"/>
      <c r="D27" s="114"/>
      <c r="E27" s="126"/>
      <c r="F27" s="126"/>
      <c r="G27" s="126"/>
      <c r="H27" s="126"/>
      <c r="I27" s="126"/>
    </row>
    <row r="28" spans="1:11" x14ac:dyDescent="0.2">
      <c r="A28" s="68" t="s">
        <v>87</v>
      </c>
      <c r="B28" s="69"/>
      <c r="C28" s="65"/>
      <c r="D28" s="65">
        <v>-1000000</v>
      </c>
      <c r="E28" s="65"/>
      <c r="F28" s="65"/>
      <c r="G28" s="65"/>
      <c r="H28" s="65"/>
      <c r="I28" s="65"/>
    </row>
    <row r="29" spans="1:11" x14ac:dyDescent="0.2">
      <c r="A29" s="68"/>
      <c r="B29" s="69"/>
      <c r="C29" s="65"/>
      <c r="D29" s="65"/>
      <c r="E29" s="65"/>
      <c r="F29" s="65"/>
      <c r="G29" s="65"/>
      <c r="H29" s="65"/>
      <c r="I29" s="65"/>
    </row>
    <row r="30" spans="1:11" x14ac:dyDescent="0.2">
      <c r="A30" s="68"/>
      <c r="B30" s="69"/>
      <c r="C30" s="65"/>
      <c r="D30" s="65"/>
      <c r="E30" s="65"/>
      <c r="F30" s="65"/>
      <c r="G30" s="65"/>
      <c r="H30" s="65"/>
      <c r="I30" s="65"/>
    </row>
    <row r="31" spans="1:11" x14ac:dyDescent="0.2">
      <c r="A31" s="63" t="s">
        <v>5</v>
      </c>
      <c r="B31" s="64"/>
      <c r="C31" s="65"/>
      <c r="D31" s="65">
        <f>SUM(D28:D30)</f>
        <v>-1000000</v>
      </c>
      <c r="E31" s="65"/>
      <c r="F31" s="65"/>
      <c r="G31" s="65"/>
      <c r="H31" s="65"/>
      <c r="I31" s="65"/>
    </row>
    <row r="32" spans="1:11" x14ac:dyDescent="0.2">
      <c r="A32" s="63"/>
      <c r="B32" s="64"/>
      <c r="C32" s="65"/>
      <c r="D32" s="65"/>
      <c r="E32" s="65"/>
      <c r="F32" s="65"/>
      <c r="G32" s="65"/>
      <c r="H32" s="65"/>
      <c r="I32" s="65"/>
    </row>
    <row r="33" spans="1:9" x14ac:dyDescent="0.2">
      <c r="A33" s="63" t="s">
        <v>7</v>
      </c>
      <c r="B33" s="64"/>
      <c r="C33" s="67">
        <v>2213282.16</v>
      </c>
      <c r="D33" s="67">
        <f>+D22+D23-D24+D31</f>
        <v>1111102.3800000004</v>
      </c>
      <c r="E33" s="67">
        <f t="shared" ref="E33:I33" si="1">+E22+E23-E24+E31</f>
        <v>1155094.4500000002</v>
      </c>
      <c r="F33" s="67">
        <f t="shared" si="1"/>
        <v>1243071.6000000001</v>
      </c>
      <c r="G33" s="67">
        <f t="shared" si="1"/>
        <v>1243071.6000000001</v>
      </c>
      <c r="H33" s="67">
        <f t="shared" si="1"/>
        <v>1243071.6000000001</v>
      </c>
      <c r="I33" s="67">
        <f t="shared" si="1"/>
        <v>1243071.6000000001</v>
      </c>
    </row>
    <row r="34" spans="1:9" x14ac:dyDescent="0.2">
      <c r="A34" s="68"/>
      <c r="B34" s="69"/>
      <c r="C34" s="65"/>
      <c r="D34" s="65"/>
      <c r="E34" s="65"/>
      <c r="F34" s="65"/>
      <c r="G34" s="65"/>
      <c r="H34" s="65"/>
      <c r="I34" s="65"/>
    </row>
    <row r="35" spans="1:9" x14ac:dyDescent="0.2">
      <c r="A35" s="63" t="s">
        <v>23</v>
      </c>
      <c r="B35" s="64"/>
      <c r="C35" s="65">
        <v>480000</v>
      </c>
      <c r="D35" s="23">
        <v>220043.42</v>
      </c>
      <c r="E35" s="23">
        <v>184622.81</v>
      </c>
      <c r="F35" s="23">
        <v>236408.32000000001</v>
      </c>
      <c r="G35" s="23">
        <v>236408.32000000001</v>
      </c>
      <c r="H35" s="23">
        <v>236408.32000000001</v>
      </c>
      <c r="I35" s="23">
        <v>236408.32000000001</v>
      </c>
    </row>
    <row r="36" spans="1:9" x14ac:dyDescent="0.2">
      <c r="A36" s="68"/>
      <c r="B36" s="69"/>
      <c r="C36" s="65"/>
      <c r="D36" s="65"/>
      <c r="E36" s="65"/>
      <c r="F36" s="65"/>
      <c r="G36" s="65"/>
      <c r="H36" s="65"/>
      <c r="I36" s="65"/>
    </row>
    <row r="37" spans="1:9" x14ac:dyDescent="0.2">
      <c r="A37" s="63" t="s">
        <v>24</v>
      </c>
      <c r="B37" s="71"/>
      <c r="C37" s="73">
        <v>1733282.1600000001</v>
      </c>
      <c r="D37" s="73">
        <f t="shared" ref="D37:I37" si="2">D33-D35</f>
        <v>891058.96000000031</v>
      </c>
      <c r="E37" s="73">
        <f t="shared" si="2"/>
        <v>970471.64000000013</v>
      </c>
      <c r="F37" s="73">
        <f t="shared" si="2"/>
        <v>1006663.28</v>
      </c>
      <c r="G37" s="73">
        <f t="shared" si="2"/>
        <v>1006663.28</v>
      </c>
      <c r="H37" s="73">
        <f t="shared" si="2"/>
        <v>1006663.28</v>
      </c>
      <c r="I37" s="73">
        <f t="shared" si="2"/>
        <v>1006663.28</v>
      </c>
    </row>
    <row r="38" spans="1:9" x14ac:dyDescent="0.2">
      <c r="A38" s="118"/>
      <c r="B38" s="118"/>
      <c r="C38" s="119"/>
      <c r="D38" s="119"/>
      <c r="E38" s="119"/>
      <c r="F38" s="119"/>
      <c r="G38" s="119"/>
      <c r="H38" s="119"/>
      <c r="I38" s="119"/>
    </row>
    <row r="39" spans="1:9" x14ac:dyDescent="0.2">
      <c r="A39" s="120" t="s">
        <v>25</v>
      </c>
      <c r="B39" s="61"/>
      <c r="C39" s="121"/>
      <c r="D39" s="121"/>
      <c r="E39" s="122"/>
      <c r="F39" s="122"/>
      <c r="G39" s="122"/>
      <c r="H39" s="122"/>
      <c r="I39" s="122"/>
    </row>
    <row r="40" spans="1:9" x14ac:dyDescent="0.2">
      <c r="A40" s="123" t="s">
        <v>258</v>
      </c>
      <c r="B40" s="69"/>
      <c r="C40" s="116"/>
      <c r="D40" s="116"/>
      <c r="E40" s="70"/>
      <c r="F40" s="70"/>
      <c r="G40" s="70"/>
      <c r="H40" s="70"/>
      <c r="I40" s="70"/>
    </row>
    <row r="41" spans="1:9" x14ac:dyDescent="0.2">
      <c r="A41" s="63"/>
      <c r="B41" s="64"/>
      <c r="C41" s="65"/>
      <c r="D41" s="65"/>
      <c r="E41" s="65"/>
      <c r="F41" s="65"/>
      <c r="G41" s="65"/>
      <c r="H41" s="65"/>
      <c r="I41" s="65"/>
    </row>
    <row r="42" spans="1:9" x14ac:dyDescent="0.2">
      <c r="A42" s="63" t="s">
        <v>6</v>
      </c>
      <c r="B42" s="64"/>
      <c r="C42" s="23"/>
      <c r="D42" s="23"/>
      <c r="E42" s="65"/>
      <c r="F42" s="65"/>
      <c r="G42" s="65"/>
      <c r="H42" s="65"/>
      <c r="I42" s="65"/>
    </row>
    <row r="43" spans="1:9" x14ac:dyDescent="0.2">
      <c r="A43" s="63"/>
      <c r="B43" s="64"/>
      <c r="C43" s="23"/>
      <c r="D43" s="23"/>
      <c r="E43" s="65"/>
      <c r="F43" s="65"/>
      <c r="G43" s="65"/>
      <c r="H43" s="65"/>
      <c r="I43" s="65"/>
    </row>
    <row r="44" spans="1:9" x14ac:dyDescent="0.2">
      <c r="A44" s="123" t="s">
        <v>8</v>
      </c>
      <c r="B44" s="71"/>
      <c r="C44" s="23"/>
      <c r="D44" s="23"/>
      <c r="E44" s="65"/>
      <c r="F44" s="65"/>
      <c r="G44" s="65"/>
      <c r="H44" s="65"/>
      <c r="I44" s="65"/>
    </row>
    <row r="45" spans="1:9" x14ac:dyDescent="0.2">
      <c r="A45" s="124" t="s">
        <v>9</v>
      </c>
      <c r="B45" s="125"/>
      <c r="C45" s="23"/>
      <c r="D45" s="23"/>
      <c r="E45" s="65"/>
      <c r="F45" s="65"/>
      <c r="G45" s="65"/>
      <c r="H45" s="65"/>
      <c r="I45" s="65"/>
    </row>
  </sheetData>
  <mergeCells count="5">
    <mergeCell ref="A8:I8"/>
    <mergeCell ref="A12:I12"/>
    <mergeCell ref="A14:I14"/>
    <mergeCell ref="A16:I16"/>
    <mergeCell ref="A18:I18"/>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1C655D-63E7-4031-8CAE-9B01D6399562}">
  <sheetPr>
    <pageSetUpPr fitToPage="1"/>
  </sheetPr>
  <dimension ref="A2:I44"/>
  <sheetViews>
    <sheetView topLeftCell="A7" zoomScaleNormal="100" workbookViewId="0">
      <selection activeCell="J24" sqref="J24"/>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9" s="7" customFormat="1" x14ac:dyDescent="0.2">
      <c r="A2" s="7" t="s">
        <v>12</v>
      </c>
      <c r="B2" s="2" t="s">
        <v>44</v>
      </c>
      <c r="C2" s="2"/>
      <c r="D2" s="2"/>
      <c r="G2" s="84" t="s">
        <v>13</v>
      </c>
      <c r="H2" s="81" t="s">
        <v>420</v>
      </c>
      <c r="I2" s="2"/>
    </row>
    <row r="3" spans="1:9" s="7" customFormat="1" x14ac:dyDescent="0.2">
      <c r="A3" s="7" t="s">
        <v>21</v>
      </c>
      <c r="B3" s="2" t="s">
        <v>117</v>
      </c>
      <c r="C3" s="2"/>
      <c r="D3" s="2"/>
      <c r="G3" s="84" t="s">
        <v>14</v>
      </c>
      <c r="H3" s="5" t="s">
        <v>421</v>
      </c>
      <c r="I3" s="5"/>
    </row>
    <row r="4" spans="1:9" s="7" customFormat="1" x14ac:dyDescent="0.2">
      <c r="A4" s="7" t="s">
        <v>15</v>
      </c>
      <c r="B4" s="2" t="s">
        <v>141</v>
      </c>
      <c r="C4" s="2"/>
      <c r="D4" s="2"/>
      <c r="G4" s="84" t="s">
        <v>17</v>
      </c>
      <c r="H4" s="2" t="s">
        <v>49</v>
      </c>
      <c r="I4" s="2"/>
    </row>
    <row r="5" spans="1:9" s="7" customFormat="1" x14ac:dyDescent="0.2">
      <c r="A5" s="7" t="s">
        <v>16</v>
      </c>
      <c r="B5" s="2" t="s">
        <v>142</v>
      </c>
      <c r="C5" s="5"/>
      <c r="D5" s="5"/>
      <c r="G5" s="84" t="s">
        <v>18</v>
      </c>
      <c r="H5" s="5" t="s">
        <v>143</v>
      </c>
      <c r="I5" s="5"/>
    </row>
    <row r="8" spans="1:9" s="7" customFormat="1" ht="36" customHeight="1" x14ac:dyDescent="0.2">
      <c r="A8" s="244" t="s">
        <v>422</v>
      </c>
      <c r="B8" s="244"/>
      <c r="C8" s="244"/>
      <c r="D8" s="244"/>
      <c r="E8" s="244"/>
      <c r="F8" s="244"/>
      <c r="G8" s="244"/>
      <c r="H8" s="244"/>
      <c r="I8" s="244"/>
    </row>
    <row r="9" spans="1:9" s="7" customFormat="1" x14ac:dyDescent="0.2"/>
    <row r="10" spans="1:9" s="7" customFormat="1" x14ac:dyDescent="0.2">
      <c r="A10" s="244" t="s">
        <v>144</v>
      </c>
      <c r="B10" s="244"/>
      <c r="C10" s="244"/>
      <c r="D10" s="244"/>
      <c r="E10" s="244"/>
      <c r="F10" s="244"/>
      <c r="G10" s="244"/>
      <c r="H10" s="244"/>
      <c r="I10" s="244"/>
    </row>
    <row r="11" spans="1:9" s="7" customFormat="1" x14ac:dyDescent="0.2"/>
    <row r="12" spans="1:9" s="7" customFormat="1" ht="79.5" customHeight="1" x14ac:dyDescent="0.2">
      <c r="A12" s="244" t="s">
        <v>423</v>
      </c>
      <c r="B12" s="244"/>
      <c r="C12" s="244"/>
      <c r="D12" s="244"/>
      <c r="E12" s="244"/>
      <c r="F12" s="244"/>
      <c r="G12" s="244"/>
      <c r="H12" s="244"/>
      <c r="I12" s="244"/>
    </row>
    <row r="13" spans="1:9" s="7" customFormat="1" x14ac:dyDescent="0.2"/>
    <row r="14" spans="1:9" s="7" customFormat="1" ht="45.75" customHeight="1" x14ac:dyDescent="0.2">
      <c r="A14" s="244" t="s">
        <v>424</v>
      </c>
      <c r="B14" s="244"/>
      <c r="C14" s="244"/>
      <c r="D14" s="244"/>
      <c r="E14" s="244"/>
      <c r="F14" s="244"/>
      <c r="G14" s="244"/>
      <c r="H14" s="244"/>
      <c r="I14" s="244"/>
    </row>
    <row r="15" spans="1:9" customFormat="1" x14ac:dyDescent="0.2">
      <c r="A15" s="201" t="s">
        <v>415</v>
      </c>
      <c r="B15" s="202"/>
      <c r="C15" s="202"/>
      <c r="D15" s="202"/>
      <c r="E15" s="202"/>
      <c r="F15" s="202"/>
      <c r="G15" s="202"/>
      <c r="H15" s="202"/>
      <c r="I15" s="202"/>
    </row>
    <row r="17" spans="1:9" x14ac:dyDescent="0.2">
      <c r="A17" s="240" t="s">
        <v>11</v>
      </c>
      <c r="B17" s="241"/>
      <c r="C17" s="241"/>
      <c r="D17" s="241"/>
      <c r="E17" s="241"/>
      <c r="F17" s="241"/>
      <c r="G17" s="241"/>
      <c r="H17" s="241"/>
      <c r="I17" s="242"/>
    </row>
    <row r="18" spans="1:9" x14ac:dyDescent="0.2">
      <c r="A18" s="8"/>
      <c r="B18" s="9"/>
      <c r="C18" s="10" t="s">
        <v>29</v>
      </c>
      <c r="D18" s="10" t="s">
        <v>30</v>
      </c>
      <c r="E18" s="10" t="s">
        <v>31</v>
      </c>
      <c r="F18" s="10" t="s">
        <v>32</v>
      </c>
      <c r="G18" s="10" t="s">
        <v>374</v>
      </c>
      <c r="H18" s="10" t="s">
        <v>375</v>
      </c>
      <c r="I18" s="10" t="s">
        <v>376</v>
      </c>
    </row>
    <row r="19" spans="1:9" x14ac:dyDescent="0.2">
      <c r="A19" s="8"/>
      <c r="B19" s="9"/>
      <c r="C19" s="11" t="s">
        <v>10</v>
      </c>
      <c r="D19" s="13" t="s">
        <v>10</v>
      </c>
      <c r="E19" s="13" t="s">
        <v>10</v>
      </c>
      <c r="F19" s="13" t="s">
        <v>10</v>
      </c>
      <c r="G19" s="13" t="s">
        <v>377</v>
      </c>
      <c r="H19" s="13" t="s">
        <v>377</v>
      </c>
      <c r="I19" s="13" t="s">
        <v>377</v>
      </c>
    </row>
    <row r="20" spans="1:9" x14ac:dyDescent="0.2">
      <c r="A20" s="8" t="s">
        <v>0</v>
      </c>
      <c r="B20" s="9"/>
      <c r="C20" s="15">
        <v>634615</v>
      </c>
      <c r="D20" s="15">
        <v>634615</v>
      </c>
      <c r="E20" s="15">
        <v>634615</v>
      </c>
      <c r="F20" s="15">
        <v>634615</v>
      </c>
      <c r="G20" s="15">
        <v>350000</v>
      </c>
      <c r="H20" s="15">
        <v>350000</v>
      </c>
      <c r="I20" s="15">
        <v>350000</v>
      </c>
    </row>
    <row r="21" spans="1:9" x14ac:dyDescent="0.2">
      <c r="A21" s="8" t="s">
        <v>1</v>
      </c>
      <c r="B21" s="9"/>
      <c r="C21" s="15">
        <v>259223.05999999994</v>
      </c>
      <c r="D21" s="15">
        <f>C32</f>
        <v>140712.20999999996</v>
      </c>
      <c r="E21" s="15">
        <f>D32</f>
        <v>147117.75999999998</v>
      </c>
      <c r="F21" s="15">
        <f>E32</f>
        <v>283932</v>
      </c>
      <c r="G21" s="15">
        <f t="shared" ref="G21:I21" si="0">F32</f>
        <v>288525.57000000007</v>
      </c>
      <c r="H21" s="15">
        <f t="shared" si="0"/>
        <v>288525.57000000007</v>
      </c>
      <c r="I21" s="15">
        <f t="shared" si="0"/>
        <v>288525.57000000007</v>
      </c>
    </row>
    <row r="22" spans="1:9" x14ac:dyDescent="0.2">
      <c r="A22" s="8" t="s">
        <v>2</v>
      </c>
      <c r="B22" s="9"/>
      <c r="C22" s="15">
        <v>314597</v>
      </c>
      <c r="D22" s="15">
        <v>264000.21000000002</v>
      </c>
      <c r="E22" s="15">
        <v>314333.89</v>
      </c>
      <c r="F22" s="15">
        <v>370655.56</v>
      </c>
      <c r="G22" s="15">
        <v>325000</v>
      </c>
      <c r="H22" s="15">
        <v>325000</v>
      </c>
      <c r="I22" s="15">
        <v>325000</v>
      </c>
    </row>
    <row r="23" spans="1:9" x14ac:dyDescent="0.2">
      <c r="A23" s="8" t="s">
        <v>3</v>
      </c>
      <c r="B23" s="9"/>
      <c r="C23" s="14">
        <v>433107.85</v>
      </c>
      <c r="D23" s="15">
        <v>257594.66</v>
      </c>
      <c r="E23" s="15">
        <v>177519.65</v>
      </c>
      <c r="F23" s="15">
        <v>366061.99</v>
      </c>
      <c r="G23" s="15">
        <v>325000</v>
      </c>
      <c r="H23" s="15">
        <v>325000</v>
      </c>
      <c r="I23" s="15">
        <v>325000</v>
      </c>
    </row>
    <row r="24" spans="1:9" x14ac:dyDescent="0.2">
      <c r="A24" s="8"/>
      <c r="B24" s="9"/>
      <c r="C24" s="15"/>
      <c r="D24" s="15"/>
      <c r="E24" s="15"/>
      <c r="F24" s="15"/>
      <c r="G24" s="15"/>
      <c r="H24" s="15"/>
      <c r="I24" s="15"/>
    </row>
    <row r="25" spans="1:9" x14ac:dyDescent="0.2">
      <c r="A25" s="8" t="s">
        <v>4</v>
      </c>
      <c r="B25" s="6"/>
      <c r="C25" s="16"/>
      <c r="D25" s="16"/>
      <c r="E25" s="16"/>
      <c r="F25" s="14"/>
      <c r="G25" s="14"/>
      <c r="H25" s="14"/>
      <c r="I25" s="14"/>
    </row>
    <row r="26" spans="1:9" x14ac:dyDescent="0.2">
      <c r="A26" s="17" t="s">
        <v>28</v>
      </c>
      <c r="B26" s="18"/>
      <c r="C26" s="20"/>
      <c r="D26" s="16"/>
      <c r="E26" s="16"/>
      <c r="F26" s="14"/>
      <c r="G26" s="14"/>
      <c r="H26" s="14"/>
      <c r="I26" s="14"/>
    </row>
    <row r="27" spans="1:9" x14ac:dyDescent="0.2">
      <c r="A27" s="21"/>
      <c r="B27" s="22"/>
      <c r="C27" s="23"/>
      <c r="D27" s="15"/>
      <c r="E27" s="15"/>
      <c r="F27" s="15"/>
      <c r="G27" s="15"/>
      <c r="H27" s="15"/>
      <c r="I27" s="15"/>
    </row>
    <row r="28" spans="1:9" ht="12.75" customHeight="1" x14ac:dyDescent="0.2">
      <c r="A28" s="21"/>
      <c r="B28" s="22"/>
      <c r="C28" s="23"/>
      <c r="D28" s="15"/>
      <c r="E28" s="15"/>
      <c r="F28" s="15"/>
      <c r="G28" s="15"/>
      <c r="H28" s="15"/>
      <c r="I28" s="15"/>
    </row>
    <row r="29" spans="1:9" x14ac:dyDescent="0.2">
      <c r="A29" s="21"/>
      <c r="B29" s="22"/>
      <c r="C29" s="23"/>
      <c r="D29" s="15"/>
      <c r="E29" s="15"/>
      <c r="F29" s="15"/>
      <c r="G29" s="15"/>
      <c r="H29" s="15"/>
      <c r="I29" s="15"/>
    </row>
    <row r="30" spans="1:9" x14ac:dyDescent="0.2">
      <c r="A30" s="8" t="s">
        <v>5</v>
      </c>
      <c r="B30" s="9"/>
      <c r="C30" s="14">
        <v>0</v>
      </c>
      <c r="D30" s="14">
        <f>SUM(D27:D29)</f>
        <v>0</v>
      </c>
      <c r="E30" s="14">
        <f>SUM(E27:E29)</f>
        <v>0</v>
      </c>
      <c r="F30" s="14">
        <f>SUM(F27:F29)</f>
        <v>0</v>
      </c>
      <c r="G30" s="14">
        <f t="shared" ref="G30:I30" si="1">SUM(G27:G29)</f>
        <v>0</v>
      </c>
      <c r="H30" s="14">
        <f t="shared" si="1"/>
        <v>0</v>
      </c>
      <c r="I30" s="14">
        <f t="shared" si="1"/>
        <v>0</v>
      </c>
    </row>
    <row r="31" spans="1:9" x14ac:dyDescent="0.2">
      <c r="A31" s="8"/>
      <c r="B31" s="9"/>
      <c r="C31" s="15"/>
      <c r="D31" s="15"/>
      <c r="E31" s="15"/>
      <c r="F31" s="15"/>
      <c r="G31" s="15"/>
      <c r="H31" s="15"/>
      <c r="I31" s="15"/>
    </row>
    <row r="32" spans="1:9" x14ac:dyDescent="0.2">
      <c r="A32" s="8" t="s">
        <v>7</v>
      </c>
      <c r="B32" s="9"/>
      <c r="C32" s="14">
        <v>140712.20999999996</v>
      </c>
      <c r="D32" s="14">
        <f>+D21+D22-D23+D30</f>
        <v>147117.75999999998</v>
      </c>
      <c r="E32" s="14">
        <f>+E21+E22-E23+E30</f>
        <v>283932</v>
      </c>
      <c r="F32" s="14">
        <f>+F21+F22-F23+F30</f>
        <v>288525.57000000007</v>
      </c>
      <c r="G32" s="14">
        <f t="shared" ref="G32:I32" si="2">+G21+G22-G23+G30</f>
        <v>288525.57000000007</v>
      </c>
      <c r="H32" s="14">
        <f t="shared" si="2"/>
        <v>288525.57000000007</v>
      </c>
      <c r="I32" s="14">
        <f t="shared" si="2"/>
        <v>288525.57000000007</v>
      </c>
    </row>
    <row r="33" spans="1:9" x14ac:dyDescent="0.2">
      <c r="A33" s="24"/>
      <c r="B33" s="25"/>
      <c r="C33" s="15"/>
      <c r="D33" s="15"/>
      <c r="E33" s="15"/>
      <c r="F33" s="15"/>
      <c r="G33" s="15"/>
      <c r="H33" s="15"/>
      <c r="I33" s="15"/>
    </row>
    <row r="34" spans="1:9" x14ac:dyDescent="0.2">
      <c r="A34" s="8" t="s">
        <v>23</v>
      </c>
      <c r="B34" s="9"/>
      <c r="C34" s="15">
        <v>92302.96</v>
      </c>
      <c r="D34" s="15">
        <v>55000</v>
      </c>
      <c r="E34" s="15">
        <v>86808.18</v>
      </c>
      <c r="F34" s="15">
        <v>5995</v>
      </c>
      <c r="G34" s="15"/>
      <c r="H34" s="15"/>
      <c r="I34" s="15"/>
    </row>
    <row r="35" spans="1:9" x14ac:dyDescent="0.2">
      <c r="A35" s="24"/>
      <c r="B35" s="25"/>
      <c r="C35" s="15"/>
      <c r="D35" s="15"/>
      <c r="E35" s="15"/>
      <c r="F35" s="15"/>
      <c r="G35" s="15"/>
      <c r="H35" s="15"/>
      <c r="I35" s="15"/>
    </row>
    <row r="36" spans="1:9" x14ac:dyDescent="0.2">
      <c r="A36" s="8" t="s">
        <v>24</v>
      </c>
      <c r="B36" s="28"/>
      <c r="C36" s="29">
        <f t="shared" ref="C36:F36" si="3">C32-C34</f>
        <v>48409.249999999956</v>
      </c>
      <c r="D36" s="29">
        <f t="shared" si="3"/>
        <v>92117.75999999998</v>
      </c>
      <c r="E36" s="29">
        <f t="shared" si="3"/>
        <v>197123.82</v>
      </c>
      <c r="F36" s="29">
        <f t="shared" si="3"/>
        <v>282530.57000000007</v>
      </c>
      <c r="G36" s="29">
        <f t="shared" ref="G36:I36" si="4">G32-G34</f>
        <v>288525.57000000007</v>
      </c>
      <c r="H36" s="29">
        <f t="shared" si="4"/>
        <v>288525.57000000007</v>
      </c>
      <c r="I36" s="29">
        <f t="shared" si="4"/>
        <v>288525.57000000007</v>
      </c>
    </row>
    <row r="37" spans="1:9" x14ac:dyDescent="0.2">
      <c r="A37" s="30"/>
      <c r="B37" s="30"/>
      <c r="C37" s="31"/>
      <c r="D37" s="31"/>
      <c r="E37" s="31"/>
      <c r="F37" s="31"/>
      <c r="G37" s="31"/>
      <c r="H37" s="31"/>
      <c r="I37" s="31"/>
    </row>
    <row r="38" spans="1:9" x14ac:dyDescent="0.2">
      <c r="A38" s="32" t="s">
        <v>25</v>
      </c>
      <c r="B38" s="3"/>
      <c r="C38" s="33"/>
      <c r="D38" s="33"/>
      <c r="E38" s="33"/>
      <c r="F38" s="33"/>
      <c r="G38" s="33"/>
      <c r="H38" s="33"/>
      <c r="I38" s="33"/>
    </row>
    <row r="39" spans="1:9" x14ac:dyDescent="0.2">
      <c r="A39" s="34" t="s">
        <v>27</v>
      </c>
      <c r="B39" s="25"/>
      <c r="C39" s="27"/>
      <c r="D39" s="27"/>
      <c r="E39" s="27"/>
      <c r="F39" s="27"/>
      <c r="G39" s="27"/>
      <c r="H39" s="27"/>
      <c r="I39" s="27"/>
    </row>
    <row r="40" spans="1:9" x14ac:dyDescent="0.2">
      <c r="A40" s="8"/>
      <c r="B40" s="9"/>
      <c r="C40" s="15"/>
      <c r="D40" s="15"/>
      <c r="E40" s="15"/>
      <c r="F40" s="15"/>
      <c r="G40" s="15"/>
      <c r="H40" s="15"/>
      <c r="I40" s="15"/>
    </row>
    <row r="41" spans="1:9" x14ac:dyDescent="0.2">
      <c r="A41" s="8" t="s">
        <v>6</v>
      </c>
      <c r="B41" s="9"/>
      <c r="C41" s="15"/>
      <c r="D41" s="15"/>
      <c r="E41" s="15"/>
      <c r="F41" s="15"/>
      <c r="G41" s="15"/>
      <c r="H41" s="15"/>
      <c r="I41" s="15"/>
    </row>
    <row r="42" spans="1:9" x14ac:dyDescent="0.2">
      <c r="A42" s="8"/>
      <c r="B42" s="9"/>
      <c r="C42" s="15"/>
      <c r="D42" s="15"/>
      <c r="E42" s="15"/>
      <c r="F42" s="15"/>
      <c r="G42" s="15"/>
      <c r="H42" s="15"/>
      <c r="I42" s="15"/>
    </row>
    <row r="43" spans="1:9" x14ac:dyDescent="0.2">
      <c r="A43" s="34" t="s">
        <v>8</v>
      </c>
      <c r="B43" s="28"/>
      <c r="C43" s="15"/>
      <c r="D43" s="15"/>
      <c r="E43" s="15"/>
      <c r="F43" s="15"/>
      <c r="G43" s="15"/>
      <c r="H43" s="15"/>
      <c r="I43" s="15"/>
    </row>
    <row r="44" spans="1:9" x14ac:dyDescent="0.2">
      <c r="A44" s="35" t="s">
        <v>9</v>
      </c>
      <c r="B44" s="36"/>
      <c r="C44" s="15"/>
      <c r="D44" s="15"/>
      <c r="E44" s="15"/>
      <c r="F44" s="15"/>
      <c r="G44" s="15"/>
      <c r="H44" s="15"/>
      <c r="I44" s="15"/>
    </row>
  </sheetData>
  <sheetProtection selectLockedCells="1"/>
  <mergeCells count="5">
    <mergeCell ref="A8:I8"/>
    <mergeCell ref="A10:I10"/>
    <mergeCell ref="A12:I12"/>
    <mergeCell ref="A14:I14"/>
    <mergeCell ref="A17:I17"/>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8F7283-59D3-4E90-ADE4-9A54AB65111A}">
  <sheetPr>
    <pageSetUpPr fitToPage="1"/>
  </sheetPr>
  <dimension ref="A2:K44"/>
  <sheetViews>
    <sheetView zoomScaleNormal="100" zoomScaleSheetLayoutView="100" zoomScalePageLayoutView="90" workbookViewId="0">
      <selection activeCell="K34" sqref="K34"/>
    </sheetView>
  </sheetViews>
  <sheetFormatPr defaultColWidth="10.28515625" defaultRowHeight="12.75" x14ac:dyDescent="0.2"/>
  <cols>
    <col min="1" max="2" width="14.7109375" style="7" customWidth="1"/>
    <col min="3" max="8" width="14" style="7" customWidth="1"/>
    <col min="9" max="9" width="13.140625" style="7" customWidth="1"/>
    <col min="10" max="16384" width="10.28515625" style="7"/>
  </cols>
  <sheetData>
    <row r="2" spans="1:9" x14ac:dyDescent="0.2">
      <c r="A2" s="7" t="s">
        <v>12</v>
      </c>
      <c r="B2" s="2" t="s">
        <v>44</v>
      </c>
      <c r="C2" s="2"/>
      <c r="D2" s="2"/>
      <c r="G2" s="84" t="s">
        <v>13</v>
      </c>
      <c r="H2" s="38" t="s">
        <v>246</v>
      </c>
      <c r="I2" s="2"/>
    </row>
    <row r="3" spans="1:9" x14ac:dyDescent="0.2">
      <c r="A3" s="7" t="s">
        <v>21</v>
      </c>
      <c r="B3" s="2" t="s">
        <v>266</v>
      </c>
      <c r="C3" s="2"/>
      <c r="D3" s="2"/>
      <c r="G3" s="84" t="s">
        <v>14</v>
      </c>
      <c r="H3" s="40" t="s">
        <v>248</v>
      </c>
      <c r="I3" s="5"/>
    </row>
    <row r="4" spans="1:9" x14ac:dyDescent="0.2">
      <c r="A4" s="7" t="s">
        <v>15</v>
      </c>
      <c r="B4" s="2" t="s">
        <v>267</v>
      </c>
      <c r="C4" s="2"/>
      <c r="D4" s="2"/>
      <c r="G4" s="84" t="s">
        <v>17</v>
      </c>
      <c r="H4" s="2" t="s">
        <v>49</v>
      </c>
      <c r="I4" s="2"/>
    </row>
    <row r="5" spans="1:9" x14ac:dyDescent="0.2">
      <c r="A5" s="7" t="s">
        <v>16</v>
      </c>
      <c r="B5" s="2" t="s">
        <v>268</v>
      </c>
      <c r="C5" s="5"/>
      <c r="D5" s="5"/>
      <c r="G5" s="84" t="s">
        <v>18</v>
      </c>
      <c r="H5" s="5" t="s">
        <v>269</v>
      </c>
      <c r="I5" s="5"/>
    </row>
    <row r="7" spans="1:9" ht="7.5" customHeight="1" x14ac:dyDescent="0.2"/>
    <row r="8" spans="1:9" x14ac:dyDescent="0.2">
      <c r="A8" s="7" t="s">
        <v>270</v>
      </c>
    </row>
    <row r="10" spans="1:9" x14ac:dyDescent="0.2">
      <c r="A10" s="7" t="s">
        <v>271</v>
      </c>
    </row>
    <row r="12" spans="1:9" ht="41.45" customHeight="1" x14ac:dyDescent="0.2">
      <c r="A12" s="270" t="s">
        <v>272</v>
      </c>
      <c r="B12" s="270"/>
      <c r="C12" s="270"/>
      <c r="D12" s="270"/>
      <c r="E12" s="270"/>
      <c r="F12" s="270"/>
      <c r="G12" s="270"/>
      <c r="H12" s="270"/>
      <c r="I12" s="270"/>
    </row>
    <row r="14" spans="1:9" x14ac:dyDescent="0.2">
      <c r="A14" s="7" t="s">
        <v>273</v>
      </c>
    </row>
    <row r="15" spans="1:9" ht="10.5" customHeight="1" x14ac:dyDescent="0.2"/>
    <row r="16" spans="1:9" ht="54" customHeight="1" x14ac:dyDescent="0.2">
      <c r="A16" s="244" t="s">
        <v>274</v>
      </c>
      <c r="B16" s="244"/>
      <c r="C16" s="244"/>
      <c r="D16" s="244"/>
      <c r="E16" s="244"/>
      <c r="F16" s="244"/>
      <c r="G16" s="244"/>
      <c r="H16" s="244"/>
      <c r="I16" s="244"/>
    </row>
    <row r="18" spans="1:11" x14ac:dyDescent="0.2">
      <c r="A18" s="271" t="s">
        <v>11</v>
      </c>
      <c r="B18" s="272"/>
      <c r="C18" s="272"/>
      <c r="D18" s="272"/>
      <c r="E18" s="272"/>
      <c r="F18" s="272"/>
      <c r="G18" s="272"/>
      <c r="H18" s="272"/>
      <c r="I18" s="273"/>
    </row>
    <row r="19" spans="1:11" s="207" customFormat="1" x14ac:dyDescent="0.2">
      <c r="A19" s="41"/>
      <c r="B19" s="42"/>
      <c r="C19" s="43" t="s">
        <v>29</v>
      </c>
      <c r="D19" s="43" t="s">
        <v>30</v>
      </c>
      <c r="E19" s="43" t="s">
        <v>31</v>
      </c>
      <c r="F19" s="43" t="s">
        <v>32</v>
      </c>
      <c r="G19" s="10" t="s">
        <v>374</v>
      </c>
      <c r="H19" s="10" t="s">
        <v>375</v>
      </c>
      <c r="I19" s="10" t="s">
        <v>376</v>
      </c>
    </row>
    <row r="20" spans="1:11" x14ac:dyDescent="0.2">
      <c r="A20" s="17"/>
      <c r="B20" s="18"/>
      <c r="C20" s="110" t="s">
        <v>10</v>
      </c>
      <c r="D20" s="13" t="s">
        <v>10</v>
      </c>
      <c r="E20" s="13" t="s">
        <v>10</v>
      </c>
      <c r="F20" s="13" t="s">
        <v>10</v>
      </c>
      <c r="G20" s="13" t="s">
        <v>377</v>
      </c>
      <c r="H20" s="13" t="s">
        <v>377</v>
      </c>
      <c r="I20" s="13" t="s">
        <v>377</v>
      </c>
    </row>
    <row r="21" spans="1:11" x14ac:dyDescent="0.2">
      <c r="A21" s="17" t="s">
        <v>0</v>
      </c>
      <c r="B21" s="18"/>
      <c r="C21" s="23">
        <v>279288</v>
      </c>
      <c r="D21" s="23">
        <v>279288</v>
      </c>
      <c r="E21" s="23">
        <v>279288</v>
      </c>
      <c r="F21" s="23">
        <v>279288</v>
      </c>
      <c r="G21" s="23">
        <v>279288</v>
      </c>
      <c r="H21" s="23">
        <v>279288</v>
      </c>
      <c r="I21" s="23">
        <v>279288</v>
      </c>
    </row>
    <row r="22" spans="1:11" x14ac:dyDescent="0.2">
      <c r="A22" s="17" t="s">
        <v>1</v>
      </c>
      <c r="B22" s="18"/>
      <c r="C22" s="23">
        <v>398119.32999999996</v>
      </c>
      <c r="D22" s="23">
        <f t="shared" ref="D22:I22" si="0">C32</f>
        <v>450622.79</v>
      </c>
      <c r="E22" s="23">
        <f t="shared" si="0"/>
        <v>549944.75</v>
      </c>
      <c r="F22" s="23">
        <f t="shared" si="0"/>
        <v>577126.92999999993</v>
      </c>
      <c r="G22" s="23">
        <f t="shared" si="0"/>
        <v>663881.30999999982</v>
      </c>
      <c r="H22" s="23">
        <f t="shared" si="0"/>
        <v>663881.30999999982</v>
      </c>
      <c r="I22" s="23">
        <f t="shared" si="0"/>
        <v>663881.30999999982</v>
      </c>
    </row>
    <row r="23" spans="1:11" x14ac:dyDescent="0.2">
      <c r="A23" s="17" t="s">
        <v>2</v>
      </c>
      <c r="B23" s="18"/>
      <c r="C23" s="127">
        <v>138284.17000000001</v>
      </c>
      <c r="D23" s="127">
        <v>169530.59</v>
      </c>
      <c r="E23" s="127">
        <v>126670.86</v>
      </c>
      <c r="F23" s="127">
        <v>165029.93</v>
      </c>
      <c r="G23" s="127">
        <v>165029.93</v>
      </c>
      <c r="H23" s="127">
        <v>165029.93</v>
      </c>
      <c r="I23" s="127">
        <v>165029.93</v>
      </c>
    </row>
    <row r="24" spans="1:11" x14ac:dyDescent="0.2">
      <c r="A24" s="17" t="s">
        <v>3</v>
      </c>
      <c r="B24" s="18"/>
      <c r="C24" s="127">
        <v>85780.71</v>
      </c>
      <c r="D24" s="127">
        <v>70208.63</v>
      </c>
      <c r="E24" s="127">
        <v>99488.68</v>
      </c>
      <c r="F24" s="127">
        <v>78275.55</v>
      </c>
      <c r="G24" s="127">
        <v>165029.93</v>
      </c>
      <c r="H24" s="127">
        <v>165029.93</v>
      </c>
      <c r="I24" s="127">
        <v>165029.93</v>
      </c>
      <c r="K24" s="128"/>
    </row>
    <row r="25" spans="1:11" x14ac:dyDescent="0.2">
      <c r="A25" s="17"/>
      <c r="B25" s="18"/>
      <c r="C25" s="23"/>
      <c r="D25" s="23"/>
      <c r="E25" s="23"/>
      <c r="F25" s="23"/>
      <c r="G25" s="23"/>
      <c r="H25" s="23"/>
      <c r="I25" s="23"/>
    </row>
    <row r="26" spans="1:11" x14ac:dyDescent="0.2">
      <c r="A26" s="17" t="s">
        <v>4</v>
      </c>
      <c r="B26" s="5"/>
      <c r="C26" s="20"/>
      <c r="D26" s="20"/>
      <c r="E26" s="19"/>
      <c r="F26" s="19"/>
      <c r="G26" s="19"/>
      <c r="H26" s="19"/>
      <c r="I26" s="19"/>
    </row>
    <row r="27" spans="1:11" x14ac:dyDescent="0.2">
      <c r="A27" s="8" t="s">
        <v>257</v>
      </c>
      <c r="B27" s="5"/>
      <c r="C27" s="66"/>
      <c r="D27" s="66"/>
      <c r="E27" s="115"/>
      <c r="F27" s="115"/>
      <c r="G27" s="115"/>
      <c r="H27" s="115"/>
      <c r="I27" s="115"/>
    </row>
    <row r="28" spans="1:11" x14ac:dyDescent="0.2">
      <c r="A28" s="21"/>
      <c r="B28" s="22"/>
      <c r="C28" s="23"/>
      <c r="D28" s="23"/>
      <c r="E28" s="23"/>
      <c r="F28" s="23"/>
      <c r="G28" s="23"/>
      <c r="H28" s="23"/>
      <c r="I28" s="23"/>
    </row>
    <row r="29" spans="1:11" x14ac:dyDescent="0.2">
      <c r="A29" s="21"/>
      <c r="B29" s="22"/>
      <c r="C29" s="23"/>
      <c r="D29" s="23"/>
      <c r="E29" s="23"/>
      <c r="F29" s="23"/>
      <c r="G29" s="23"/>
      <c r="H29" s="23"/>
      <c r="I29" s="23"/>
    </row>
    <row r="30" spans="1:11" x14ac:dyDescent="0.2">
      <c r="A30" s="17" t="s">
        <v>5</v>
      </c>
      <c r="B30" s="18"/>
      <c r="C30" s="23"/>
      <c r="D30" s="23"/>
      <c r="E30" s="23"/>
      <c r="F30" s="23"/>
      <c r="G30" s="23"/>
      <c r="H30" s="23"/>
      <c r="I30" s="23"/>
    </row>
    <row r="31" spans="1:11" x14ac:dyDescent="0.2">
      <c r="A31" s="17"/>
      <c r="B31" s="18"/>
      <c r="C31" s="23"/>
      <c r="D31" s="23"/>
      <c r="E31" s="23"/>
      <c r="F31" s="23"/>
      <c r="G31" s="23"/>
      <c r="H31" s="23"/>
      <c r="I31" s="23"/>
    </row>
    <row r="32" spans="1:11" x14ac:dyDescent="0.2">
      <c r="A32" s="17" t="s">
        <v>7</v>
      </c>
      <c r="B32" s="18"/>
      <c r="C32" s="19">
        <v>450622.79</v>
      </c>
      <c r="D32" s="19">
        <f>+D22+D23-D24+D30</f>
        <v>549944.75</v>
      </c>
      <c r="E32" s="19">
        <f>+E22+E23-E24+E30</f>
        <v>577126.92999999993</v>
      </c>
      <c r="F32" s="19">
        <f>+F22+F23-F24+F30</f>
        <v>663881.30999999982</v>
      </c>
      <c r="G32" s="19">
        <f t="shared" ref="G32:I32" si="1">+G22+G23-G24+G30</f>
        <v>663881.30999999982</v>
      </c>
      <c r="H32" s="19">
        <f t="shared" si="1"/>
        <v>663881.30999999982</v>
      </c>
      <c r="I32" s="19">
        <f t="shared" si="1"/>
        <v>663881.30999999982</v>
      </c>
    </row>
    <row r="33" spans="1:9" x14ac:dyDescent="0.2">
      <c r="A33" s="21"/>
      <c r="B33" s="22"/>
      <c r="C33" s="23"/>
      <c r="D33" s="23"/>
      <c r="E33" s="23"/>
      <c r="F33" s="23"/>
      <c r="G33" s="23"/>
      <c r="H33" s="23"/>
      <c r="I33" s="23"/>
    </row>
    <row r="34" spans="1:9" x14ac:dyDescent="0.2">
      <c r="A34" s="17" t="s">
        <v>23</v>
      </c>
      <c r="B34" s="18"/>
      <c r="C34" s="23">
        <v>14306.16</v>
      </c>
      <c r="D34" s="23">
        <v>10725.18</v>
      </c>
      <c r="E34" s="23">
        <v>8870.2199999999993</v>
      </c>
      <c r="F34" s="23">
        <v>6318.28</v>
      </c>
      <c r="G34" s="23">
        <v>6318.28</v>
      </c>
      <c r="H34" s="23">
        <v>6318.28</v>
      </c>
      <c r="I34" s="23">
        <v>6318.28</v>
      </c>
    </row>
    <row r="35" spans="1:9" x14ac:dyDescent="0.2">
      <c r="A35" s="21"/>
      <c r="B35" s="22"/>
      <c r="C35" s="23"/>
      <c r="D35" s="23"/>
      <c r="E35" s="23"/>
      <c r="F35" s="23"/>
      <c r="G35" s="23"/>
      <c r="H35" s="23"/>
      <c r="I35" s="23"/>
    </row>
    <row r="36" spans="1:9" x14ac:dyDescent="0.2">
      <c r="A36" s="17" t="s">
        <v>24</v>
      </c>
      <c r="B36" s="129"/>
      <c r="C36" s="130">
        <v>436316.63</v>
      </c>
      <c r="D36" s="130">
        <f t="shared" ref="D36:I36" si="2">D32-D34</f>
        <v>539219.56999999995</v>
      </c>
      <c r="E36" s="130">
        <f t="shared" si="2"/>
        <v>568256.71</v>
      </c>
      <c r="F36" s="130">
        <f t="shared" si="2"/>
        <v>657563.0299999998</v>
      </c>
      <c r="G36" s="130">
        <f t="shared" si="2"/>
        <v>657563.0299999998</v>
      </c>
      <c r="H36" s="130">
        <f t="shared" si="2"/>
        <v>657563.0299999998</v>
      </c>
      <c r="I36" s="130">
        <f t="shared" si="2"/>
        <v>657563.0299999998</v>
      </c>
    </row>
    <row r="37" spans="1:9" x14ac:dyDescent="0.2">
      <c r="A37" s="131"/>
      <c r="B37" s="131"/>
      <c r="C37" s="132"/>
      <c r="D37" s="132"/>
      <c r="E37" s="132"/>
      <c r="F37" s="132"/>
      <c r="G37" s="132"/>
      <c r="H37" s="132"/>
      <c r="I37" s="132"/>
    </row>
    <row r="38" spans="1:9" ht="13.5" customHeight="1" x14ac:dyDescent="0.2">
      <c r="A38" s="133" t="s">
        <v>25</v>
      </c>
      <c r="B38" s="2"/>
      <c r="C38" s="121"/>
      <c r="D38" s="121"/>
      <c r="E38" s="121"/>
      <c r="F38" s="121"/>
      <c r="G38" s="121"/>
      <c r="H38" s="121"/>
      <c r="I38" s="121"/>
    </row>
    <row r="39" spans="1:9" x14ac:dyDescent="0.2">
      <c r="A39" s="134" t="s">
        <v>258</v>
      </c>
      <c r="B39" s="22"/>
      <c r="C39" s="116"/>
      <c r="D39" s="116"/>
      <c r="E39" s="116"/>
      <c r="F39" s="116"/>
      <c r="G39" s="116"/>
      <c r="H39" s="116"/>
      <c r="I39" s="116"/>
    </row>
    <row r="40" spans="1:9" x14ac:dyDescent="0.2">
      <c r="A40" s="17"/>
      <c r="B40" s="18"/>
      <c r="C40" s="23"/>
      <c r="D40" s="23"/>
      <c r="E40" s="23"/>
      <c r="F40" s="23"/>
      <c r="G40" s="23"/>
      <c r="H40" s="23"/>
      <c r="I40" s="23"/>
    </row>
    <row r="41" spans="1:9" x14ac:dyDescent="0.2">
      <c r="A41" s="17" t="s">
        <v>6</v>
      </c>
      <c r="B41" s="18"/>
      <c r="C41" s="23"/>
      <c r="D41" s="23"/>
      <c r="E41" s="23"/>
      <c r="F41" s="23"/>
      <c r="G41" s="23"/>
      <c r="H41" s="23"/>
      <c r="I41" s="23"/>
    </row>
    <row r="42" spans="1:9" x14ac:dyDescent="0.2">
      <c r="A42" s="17"/>
      <c r="B42" s="18"/>
      <c r="C42" s="23"/>
      <c r="D42" s="23"/>
      <c r="E42" s="23"/>
      <c r="F42" s="23"/>
      <c r="G42" s="23"/>
      <c r="H42" s="23"/>
      <c r="I42" s="23"/>
    </row>
    <row r="43" spans="1:9" x14ac:dyDescent="0.2">
      <c r="A43" s="134" t="s">
        <v>8</v>
      </c>
      <c r="B43" s="129"/>
      <c r="C43" s="23"/>
      <c r="D43" s="23"/>
      <c r="E43" s="23"/>
      <c r="F43" s="23"/>
      <c r="G43" s="23"/>
      <c r="H43" s="23"/>
      <c r="I43" s="23"/>
    </row>
    <row r="44" spans="1:9" x14ac:dyDescent="0.2">
      <c r="A44" s="135" t="s">
        <v>9</v>
      </c>
      <c r="B44" s="136"/>
      <c r="C44" s="23"/>
      <c r="D44" s="23"/>
      <c r="E44" s="23"/>
      <c r="F44" s="23"/>
      <c r="G44" s="23"/>
      <c r="H44" s="23"/>
      <c r="I44" s="23"/>
    </row>
  </sheetData>
  <mergeCells count="3">
    <mergeCell ref="A12:I12"/>
    <mergeCell ref="A16:I16"/>
    <mergeCell ref="A18:I18"/>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E284C-DF85-40BB-B9A2-2C2E70B738B4}">
  <sheetPr>
    <pageSetUpPr fitToPage="1"/>
  </sheetPr>
  <dimension ref="A2:N44"/>
  <sheetViews>
    <sheetView zoomScaleNormal="100" zoomScaleSheetLayoutView="100" workbookViewId="0">
      <selection activeCell="K34" sqref="K34"/>
    </sheetView>
  </sheetViews>
  <sheetFormatPr defaultColWidth="10.28515625" defaultRowHeight="12.75" x14ac:dyDescent="0.2"/>
  <cols>
    <col min="1" max="2" width="14.7109375" style="7" customWidth="1"/>
    <col min="3" max="8" width="14" style="7" customWidth="1"/>
    <col min="9" max="9" width="13.140625" style="7" customWidth="1"/>
    <col min="10" max="16384" width="10.28515625" style="7"/>
  </cols>
  <sheetData>
    <row r="2" spans="1:9" x14ac:dyDescent="0.2">
      <c r="A2" s="7" t="s">
        <v>12</v>
      </c>
      <c r="B2" s="2" t="s">
        <v>44</v>
      </c>
      <c r="C2" s="2"/>
      <c r="D2" s="2"/>
      <c r="G2" s="84" t="s">
        <v>13</v>
      </c>
      <c r="H2" s="38" t="s">
        <v>246</v>
      </c>
      <c r="I2" s="2"/>
    </row>
    <row r="3" spans="1:9" x14ac:dyDescent="0.2">
      <c r="A3" s="7" t="s">
        <v>21</v>
      </c>
      <c r="B3" s="2" t="s">
        <v>266</v>
      </c>
      <c r="C3" s="2"/>
      <c r="D3" s="2"/>
      <c r="G3" s="84" t="s">
        <v>14</v>
      </c>
      <c r="H3" s="40" t="s">
        <v>248</v>
      </c>
      <c r="I3" s="5"/>
    </row>
    <row r="4" spans="1:9" x14ac:dyDescent="0.2">
      <c r="A4" s="7" t="s">
        <v>15</v>
      </c>
      <c r="B4" s="2" t="s">
        <v>275</v>
      </c>
      <c r="C4" s="2"/>
      <c r="D4" s="2"/>
      <c r="G4" s="84" t="s">
        <v>17</v>
      </c>
      <c r="H4" s="2" t="s">
        <v>49</v>
      </c>
      <c r="I4" s="2"/>
    </row>
    <row r="5" spans="1:9" x14ac:dyDescent="0.2">
      <c r="A5" s="7" t="s">
        <v>16</v>
      </c>
      <c r="B5" s="2" t="s">
        <v>276</v>
      </c>
      <c r="C5" s="5"/>
      <c r="D5" s="5"/>
      <c r="G5" s="84" t="s">
        <v>18</v>
      </c>
      <c r="H5" s="5" t="s">
        <v>277</v>
      </c>
      <c r="I5" s="5"/>
    </row>
    <row r="7" spans="1:9" ht="6" customHeight="1" x14ac:dyDescent="0.2"/>
    <row r="8" spans="1:9" ht="30.75" customHeight="1" x14ac:dyDescent="0.2">
      <c r="A8" s="270" t="s">
        <v>278</v>
      </c>
      <c r="B8" s="270"/>
      <c r="C8" s="270"/>
      <c r="D8" s="270"/>
      <c r="E8" s="270"/>
      <c r="F8" s="270"/>
      <c r="G8" s="270"/>
      <c r="H8" s="270"/>
      <c r="I8" s="270"/>
    </row>
    <row r="9" spans="1:9" ht="6.75" customHeight="1" x14ac:dyDescent="0.2"/>
    <row r="10" spans="1:9" x14ac:dyDescent="0.2">
      <c r="A10" s="7" t="s">
        <v>279</v>
      </c>
    </row>
    <row r="11" spans="1:9" ht="8.25" customHeight="1" x14ac:dyDescent="0.2"/>
    <row r="12" spans="1:9" ht="30.75" customHeight="1" x14ac:dyDescent="0.2">
      <c r="A12" s="270" t="s">
        <v>280</v>
      </c>
      <c r="B12" s="270"/>
      <c r="C12" s="270"/>
      <c r="D12" s="270"/>
      <c r="E12" s="270"/>
      <c r="F12" s="270"/>
      <c r="G12" s="270"/>
      <c r="H12" s="270"/>
      <c r="I12" s="270"/>
    </row>
    <row r="13" spans="1:9" ht="7.5" customHeight="1" x14ac:dyDescent="0.2"/>
    <row r="14" spans="1:9" x14ac:dyDescent="0.2">
      <c r="A14" s="7" t="s">
        <v>255</v>
      </c>
    </row>
    <row r="15" spans="1:9" ht="7.5" customHeight="1" x14ac:dyDescent="0.2"/>
    <row r="16" spans="1:9" ht="34.5" customHeight="1" x14ac:dyDescent="0.2">
      <c r="A16" s="274" t="s">
        <v>438</v>
      </c>
      <c r="B16" s="274"/>
      <c r="C16" s="274"/>
      <c r="D16" s="274"/>
      <c r="E16" s="274"/>
      <c r="F16" s="274"/>
      <c r="G16" s="274"/>
      <c r="H16" s="274"/>
      <c r="I16" s="274"/>
    </row>
    <row r="18" spans="1:14" x14ac:dyDescent="0.2">
      <c r="A18" s="271" t="s">
        <v>11</v>
      </c>
      <c r="B18" s="272"/>
      <c r="C18" s="272"/>
      <c r="D18" s="272"/>
      <c r="E18" s="272"/>
      <c r="F18" s="272"/>
      <c r="G18" s="272"/>
      <c r="H18" s="272"/>
      <c r="I18" s="273"/>
    </row>
    <row r="19" spans="1:14" s="207" customFormat="1" x14ac:dyDescent="0.2">
      <c r="A19" s="41"/>
      <c r="B19" s="42"/>
      <c r="C19" s="43" t="s">
        <v>29</v>
      </c>
      <c r="D19" s="43" t="s">
        <v>30</v>
      </c>
      <c r="E19" s="43" t="s">
        <v>31</v>
      </c>
      <c r="F19" s="43" t="s">
        <v>32</v>
      </c>
      <c r="G19" s="10" t="s">
        <v>374</v>
      </c>
      <c r="H19" s="10" t="s">
        <v>375</v>
      </c>
      <c r="I19" s="10" t="s">
        <v>376</v>
      </c>
    </row>
    <row r="20" spans="1:14" x14ac:dyDescent="0.2">
      <c r="A20" s="17"/>
      <c r="B20" s="18"/>
      <c r="C20" s="110" t="s">
        <v>10</v>
      </c>
      <c r="D20" s="13" t="s">
        <v>10</v>
      </c>
      <c r="E20" s="13" t="s">
        <v>10</v>
      </c>
      <c r="F20" s="13" t="s">
        <v>10</v>
      </c>
      <c r="G20" s="13" t="s">
        <v>377</v>
      </c>
      <c r="H20" s="13" t="s">
        <v>377</v>
      </c>
      <c r="I20" s="13" t="s">
        <v>377</v>
      </c>
    </row>
    <row r="21" spans="1:14" x14ac:dyDescent="0.2">
      <c r="A21" s="17" t="s">
        <v>0</v>
      </c>
      <c r="B21" s="18"/>
      <c r="C21" s="23">
        <v>341839</v>
      </c>
      <c r="D21" s="23">
        <v>341839</v>
      </c>
      <c r="E21" s="23">
        <v>359442</v>
      </c>
      <c r="F21" s="23">
        <v>359442</v>
      </c>
      <c r="G21" s="208">
        <v>378063</v>
      </c>
      <c r="H21" s="208">
        <v>392151</v>
      </c>
      <c r="I21" s="208">
        <v>392151</v>
      </c>
    </row>
    <row r="22" spans="1:14" x14ac:dyDescent="0.2">
      <c r="A22" s="17" t="s">
        <v>1</v>
      </c>
      <c r="B22" s="18"/>
      <c r="C22" s="23">
        <v>209721.22999999998</v>
      </c>
      <c r="D22" s="23">
        <f t="shared" ref="D22:I22" si="0">C32</f>
        <v>145701.26999999996</v>
      </c>
      <c r="E22" s="23">
        <f t="shared" si="0"/>
        <v>42552.389999999956</v>
      </c>
      <c r="F22" s="23">
        <f t="shared" si="0"/>
        <v>6663.7299999999814</v>
      </c>
      <c r="G22" s="23">
        <f t="shared" si="0"/>
        <v>140949.04999999999</v>
      </c>
      <c r="H22" s="23">
        <f t="shared" si="0"/>
        <v>140949.04999999996</v>
      </c>
      <c r="I22" s="23">
        <f t="shared" si="0"/>
        <v>140949.04999999996</v>
      </c>
      <c r="K22" s="66"/>
      <c r="L22" s="66"/>
    </row>
    <row r="23" spans="1:14" x14ac:dyDescent="0.2">
      <c r="A23" s="17" t="s">
        <v>2</v>
      </c>
      <c r="B23" s="18"/>
      <c r="C23" s="23">
        <v>277872.03999999998</v>
      </c>
      <c r="D23" s="23">
        <v>254212.49</v>
      </c>
      <c r="E23" s="23">
        <v>239452.89</v>
      </c>
      <c r="F23" s="23">
        <v>234712.04</v>
      </c>
      <c r="G23" s="23">
        <v>234712.04</v>
      </c>
      <c r="H23" s="23">
        <v>234712.04</v>
      </c>
      <c r="I23" s="23">
        <v>234712.04</v>
      </c>
      <c r="M23" s="7">
        <v>671439</v>
      </c>
    </row>
    <row r="24" spans="1:14" x14ac:dyDescent="0.2">
      <c r="A24" s="17" t="s">
        <v>3</v>
      </c>
      <c r="B24" s="18"/>
      <c r="C24" s="127">
        <v>341892</v>
      </c>
      <c r="D24" s="127">
        <v>357361.37</v>
      </c>
      <c r="E24" s="127">
        <v>275341.55</v>
      </c>
      <c r="F24" s="127">
        <v>100426.72</v>
      </c>
      <c r="G24" s="23">
        <v>234712.04</v>
      </c>
      <c r="H24" s="23">
        <v>234712.04</v>
      </c>
      <c r="I24" s="23">
        <v>234712.04</v>
      </c>
      <c r="K24" s="128"/>
      <c r="M24" s="7">
        <v>657351</v>
      </c>
    </row>
    <row r="25" spans="1:14" x14ac:dyDescent="0.2">
      <c r="A25" s="17"/>
      <c r="B25" s="18"/>
      <c r="C25" s="23"/>
      <c r="D25" s="23"/>
      <c r="E25" s="23"/>
      <c r="F25" s="23"/>
      <c r="G25" s="23"/>
      <c r="H25" s="23"/>
      <c r="I25" s="23"/>
      <c r="M25" s="7">
        <f>M23-M24</f>
        <v>14088</v>
      </c>
      <c r="N25" s="7" t="s">
        <v>439</v>
      </c>
    </row>
    <row r="26" spans="1:14" x14ac:dyDescent="0.2">
      <c r="A26" s="17" t="s">
        <v>4</v>
      </c>
      <c r="B26" s="5"/>
      <c r="C26" s="20"/>
      <c r="D26" s="20"/>
      <c r="E26" s="20"/>
      <c r="F26" s="20"/>
      <c r="G26" s="20"/>
      <c r="H26" s="20"/>
      <c r="I26" s="20"/>
    </row>
    <row r="27" spans="1:14" x14ac:dyDescent="0.2">
      <c r="A27" s="8" t="s">
        <v>257</v>
      </c>
      <c r="B27" s="5"/>
      <c r="C27" s="66"/>
      <c r="D27" s="66"/>
      <c r="E27" s="66"/>
      <c r="F27" s="66"/>
      <c r="G27" s="66"/>
      <c r="H27" s="66"/>
      <c r="I27" s="66"/>
      <c r="M27" s="66">
        <f>G21+M25</f>
        <v>392151</v>
      </c>
    </row>
    <row r="28" spans="1:14" x14ac:dyDescent="0.2">
      <c r="A28" s="21"/>
      <c r="B28" s="22"/>
      <c r="C28" s="23"/>
      <c r="D28" s="23"/>
      <c r="E28" s="23"/>
      <c r="F28" s="23"/>
      <c r="G28" s="23"/>
      <c r="H28" s="23"/>
      <c r="I28" s="23"/>
      <c r="K28" s="7" t="s">
        <v>434</v>
      </c>
    </row>
    <row r="29" spans="1:14" x14ac:dyDescent="0.2">
      <c r="A29" s="21"/>
      <c r="B29" s="22"/>
      <c r="C29" s="23"/>
      <c r="D29" s="23"/>
      <c r="E29" s="23"/>
      <c r="F29" s="23"/>
      <c r="G29" s="23"/>
      <c r="H29" s="23"/>
      <c r="I29" s="23"/>
    </row>
    <row r="30" spans="1:14" x14ac:dyDescent="0.2">
      <c r="A30" s="17" t="s">
        <v>5</v>
      </c>
      <c r="B30" s="18"/>
      <c r="C30" s="23">
        <v>0</v>
      </c>
      <c r="D30" s="23">
        <f t="shared" ref="D30:I30" si="1">D28+D29</f>
        <v>0</v>
      </c>
      <c r="E30" s="23">
        <f t="shared" si="1"/>
        <v>0</v>
      </c>
      <c r="F30" s="23">
        <f t="shared" si="1"/>
        <v>0</v>
      </c>
      <c r="G30" s="23">
        <f t="shared" si="1"/>
        <v>0</v>
      </c>
      <c r="H30" s="23">
        <f t="shared" si="1"/>
        <v>0</v>
      </c>
      <c r="I30" s="23">
        <f t="shared" si="1"/>
        <v>0</v>
      </c>
    </row>
    <row r="31" spans="1:14" x14ac:dyDescent="0.2">
      <c r="A31" s="17"/>
      <c r="B31" s="18"/>
      <c r="C31" s="23"/>
      <c r="D31" s="23"/>
      <c r="E31" s="23"/>
      <c r="F31" s="23"/>
      <c r="G31" s="23"/>
      <c r="H31" s="23"/>
      <c r="I31" s="23"/>
    </row>
    <row r="32" spans="1:14" ht="17.25" customHeight="1" x14ac:dyDescent="0.2">
      <c r="A32" s="17" t="s">
        <v>7</v>
      </c>
      <c r="B32" s="18"/>
      <c r="C32" s="19">
        <v>145701.26999999996</v>
      </c>
      <c r="D32" s="19">
        <f t="shared" ref="D32:I32" si="2">+D22+D23-D24+D30</f>
        <v>42552.389999999956</v>
      </c>
      <c r="E32" s="19">
        <f t="shared" si="2"/>
        <v>6663.7299999999814</v>
      </c>
      <c r="F32" s="19">
        <f t="shared" si="2"/>
        <v>140949.04999999999</v>
      </c>
      <c r="G32" s="19">
        <f t="shared" si="2"/>
        <v>140949.04999999996</v>
      </c>
      <c r="H32" s="19">
        <f t="shared" si="2"/>
        <v>140949.04999999996</v>
      </c>
      <c r="I32" s="19">
        <f t="shared" si="2"/>
        <v>140949.04999999996</v>
      </c>
    </row>
    <row r="33" spans="1:9" x14ac:dyDescent="0.2">
      <c r="A33" s="21"/>
      <c r="B33" s="22"/>
      <c r="C33" s="23"/>
      <c r="D33" s="23"/>
      <c r="E33" s="23"/>
      <c r="F33" s="23"/>
      <c r="G33" s="23"/>
      <c r="H33" s="23"/>
      <c r="I33" s="23"/>
    </row>
    <row r="34" spans="1:9" x14ac:dyDescent="0.2">
      <c r="A34" s="17" t="s">
        <v>23</v>
      </c>
      <c r="B34" s="18"/>
      <c r="C34" s="23">
        <v>0</v>
      </c>
      <c r="D34" s="23">
        <v>0</v>
      </c>
      <c r="E34" s="23">
        <v>0</v>
      </c>
      <c r="F34" s="23">
        <v>0</v>
      </c>
      <c r="G34" s="23">
        <v>0</v>
      </c>
      <c r="H34" s="23">
        <v>0</v>
      </c>
      <c r="I34" s="23">
        <v>0</v>
      </c>
    </row>
    <row r="35" spans="1:9" x14ac:dyDescent="0.2">
      <c r="A35" s="21"/>
      <c r="B35" s="22"/>
      <c r="C35" s="23"/>
      <c r="D35" s="23"/>
      <c r="E35" s="23"/>
      <c r="F35" s="23"/>
      <c r="G35" s="23"/>
      <c r="H35" s="23"/>
      <c r="I35" s="23"/>
    </row>
    <row r="36" spans="1:9" x14ac:dyDescent="0.2">
      <c r="A36" s="17" t="s">
        <v>24</v>
      </c>
      <c r="B36" s="129"/>
      <c r="C36" s="130">
        <v>145701.26999999996</v>
      </c>
      <c r="D36" s="130">
        <f t="shared" ref="D36:I36" si="3">D32-D34</f>
        <v>42552.389999999956</v>
      </c>
      <c r="E36" s="130">
        <f t="shared" si="3"/>
        <v>6663.7299999999814</v>
      </c>
      <c r="F36" s="130">
        <f t="shared" si="3"/>
        <v>140949.04999999999</v>
      </c>
      <c r="G36" s="130">
        <f t="shared" si="3"/>
        <v>140949.04999999996</v>
      </c>
      <c r="H36" s="130">
        <f t="shared" si="3"/>
        <v>140949.04999999996</v>
      </c>
      <c r="I36" s="130">
        <f t="shared" si="3"/>
        <v>140949.04999999996</v>
      </c>
    </row>
    <row r="37" spans="1:9" ht="9.75" customHeight="1" x14ac:dyDescent="0.2">
      <c r="A37" s="131"/>
      <c r="B37" s="131"/>
      <c r="C37" s="132"/>
      <c r="D37" s="132"/>
      <c r="E37" s="132"/>
      <c r="F37" s="132"/>
      <c r="G37" s="132"/>
      <c r="H37" s="132"/>
      <c r="I37" s="132"/>
    </row>
    <row r="38" spans="1:9" x14ac:dyDescent="0.2">
      <c r="A38" s="133" t="s">
        <v>25</v>
      </c>
      <c r="B38" s="2"/>
      <c r="C38" s="121"/>
      <c r="D38" s="121"/>
      <c r="E38" s="121"/>
      <c r="F38" s="121"/>
      <c r="G38" s="121"/>
      <c r="H38" s="121"/>
      <c r="I38" s="121"/>
    </row>
    <row r="39" spans="1:9" x14ac:dyDescent="0.2">
      <c r="A39" s="134" t="s">
        <v>258</v>
      </c>
      <c r="B39" s="22"/>
      <c r="C39" s="116"/>
      <c r="D39" s="116"/>
      <c r="E39" s="116"/>
      <c r="F39" s="116"/>
      <c r="G39" s="116"/>
      <c r="H39" s="116"/>
      <c r="I39" s="116"/>
    </row>
    <row r="40" spans="1:9" x14ac:dyDescent="0.2">
      <c r="A40" s="17"/>
      <c r="B40" s="18"/>
      <c r="C40" s="23"/>
      <c r="D40" s="23"/>
      <c r="E40" s="23"/>
      <c r="F40" s="23"/>
      <c r="G40" s="23"/>
      <c r="H40" s="23"/>
      <c r="I40" s="23"/>
    </row>
    <row r="41" spans="1:9" x14ac:dyDescent="0.2">
      <c r="A41" s="17" t="s">
        <v>6</v>
      </c>
      <c r="B41" s="18"/>
      <c r="C41" s="23"/>
      <c r="D41" s="23"/>
      <c r="E41" s="23"/>
      <c r="F41" s="23"/>
      <c r="G41" s="23"/>
      <c r="H41" s="23"/>
      <c r="I41" s="23"/>
    </row>
    <row r="42" spans="1:9" x14ac:dyDescent="0.2">
      <c r="A42" s="17"/>
      <c r="B42" s="18"/>
      <c r="C42" s="23"/>
      <c r="D42" s="23"/>
      <c r="E42" s="23"/>
      <c r="F42" s="23"/>
      <c r="G42" s="23"/>
      <c r="H42" s="23"/>
      <c r="I42" s="23"/>
    </row>
    <row r="43" spans="1:9" x14ac:dyDescent="0.2">
      <c r="A43" s="134" t="s">
        <v>8</v>
      </c>
      <c r="B43" s="129"/>
      <c r="C43" s="23"/>
      <c r="D43" s="23"/>
      <c r="E43" s="23"/>
      <c r="F43" s="23"/>
      <c r="G43" s="23"/>
      <c r="H43" s="23"/>
      <c r="I43" s="23"/>
    </row>
    <row r="44" spans="1:9" x14ac:dyDescent="0.2">
      <c r="A44" s="135" t="s">
        <v>9</v>
      </c>
      <c r="B44" s="136"/>
      <c r="C44" s="23"/>
      <c r="D44" s="23"/>
      <c r="E44" s="23"/>
      <c r="F44" s="23"/>
      <c r="G44" s="23"/>
      <c r="H44" s="23"/>
      <c r="I44" s="23"/>
    </row>
  </sheetData>
  <mergeCells count="4">
    <mergeCell ref="A8:I8"/>
    <mergeCell ref="A12:I12"/>
    <mergeCell ref="A16:I16"/>
    <mergeCell ref="A18:I18"/>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CDE3C8-D105-46AB-B32F-1632EAD9950E}">
  <sheetPr>
    <pageSetUpPr fitToPage="1"/>
  </sheetPr>
  <dimension ref="A2:L49"/>
  <sheetViews>
    <sheetView zoomScaleNormal="100" zoomScaleSheetLayoutView="100" workbookViewId="0">
      <selection activeCell="J35" sqref="J35"/>
    </sheetView>
  </sheetViews>
  <sheetFormatPr defaultColWidth="8.85546875" defaultRowHeight="12.75" x14ac:dyDescent="0.2"/>
  <cols>
    <col min="1" max="2" width="14.7109375" style="1" customWidth="1"/>
    <col min="3" max="8" width="14" style="1" customWidth="1"/>
    <col min="9" max="9" width="13.140625" style="1" customWidth="1"/>
    <col min="10" max="16384" width="8.85546875" style="1"/>
  </cols>
  <sheetData>
    <row r="2" spans="1:9" x14ac:dyDescent="0.2">
      <c r="A2" s="1" t="s">
        <v>12</v>
      </c>
      <c r="B2" s="3" t="s">
        <v>44</v>
      </c>
      <c r="C2" s="3"/>
      <c r="D2" s="3"/>
      <c r="G2" s="4" t="s">
        <v>13</v>
      </c>
      <c r="H2" s="3" t="s">
        <v>98</v>
      </c>
      <c r="I2" s="3"/>
    </row>
    <row r="3" spans="1:9" x14ac:dyDescent="0.2">
      <c r="A3" s="1" t="s">
        <v>21</v>
      </c>
      <c r="B3" s="3" t="s">
        <v>99</v>
      </c>
      <c r="C3" s="3"/>
      <c r="D3" s="3"/>
      <c r="G3" s="4" t="s">
        <v>14</v>
      </c>
      <c r="H3" s="6" t="s">
        <v>100</v>
      </c>
      <c r="I3" s="6"/>
    </row>
    <row r="4" spans="1:9" x14ac:dyDescent="0.2">
      <c r="A4" s="1" t="s">
        <v>15</v>
      </c>
      <c r="B4" s="3" t="s">
        <v>101</v>
      </c>
      <c r="C4" s="3"/>
      <c r="D4" s="3"/>
      <c r="G4" s="4" t="s">
        <v>17</v>
      </c>
      <c r="H4" s="3" t="s">
        <v>102</v>
      </c>
      <c r="I4" s="3"/>
    </row>
    <row r="5" spans="1:9" x14ac:dyDescent="0.2">
      <c r="A5" s="1" t="s">
        <v>16</v>
      </c>
      <c r="B5" s="3" t="s">
        <v>103</v>
      </c>
      <c r="C5" s="6"/>
      <c r="D5" s="6"/>
      <c r="G5" s="4" t="s">
        <v>18</v>
      </c>
      <c r="H5" s="6" t="s">
        <v>104</v>
      </c>
      <c r="I5" s="6"/>
    </row>
    <row r="8" spans="1:9" ht="12.75" customHeight="1" x14ac:dyDescent="0.2">
      <c r="A8" s="252" t="s">
        <v>105</v>
      </c>
      <c r="B8" s="252"/>
      <c r="C8" s="252"/>
      <c r="D8" s="252"/>
      <c r="E8" s="252"/>
      <c r="F8" s="252"/>
      <c r="G8" s="252"/>
      <c r="H8" s="252"/>
      <c r="I8" s="252"/>
    </row>
    <row r="9" spans="1:9" x14ac:dyDescent="0.2">
      <c r="A9" s="252"/>
      <c r="B9" s="252"/>
      <c r="C9" s="252"/>
      <c r="D9" s="252"/>
      <c r="E9" s="252"/>
      <c r="F9" s="252"/>
      <c r="G9" s="252"/>
      <c r="H9" s="252"/>
      <c r="I9" s="252"/>
    </row>
    <row r="10" spans="1:9" x14ac:dyDescent="0.2">
      <c r="A10" s="252"/>
      <c r="B10" s="252"/>
      <c r="C10" s="252"/>
      <c r="D10" s="252"/>
      <c r="E10" s="252"/>
      <c r="F10" s="252"/>
      <c r="G10" s="252"/>
      <c r="H10" s="252"/>
      <c r="I10" s="252"/>
    </row>
    <row r="11" spans="1:9" x14ac:dyDescent="0.2">
      <c r="A11" s="74"/>
      <c r="B11" s="74"/>
      <c r="C11" s="74"/>
      <c r="D11" s="74"/>
      <c r="E11" s="74"/>
      <c r="F11" s="74"/>
      <c r="G11" s="74"/>
      <c r="H11" s="74"/>
      <c r="I11" s="74"/>
    </row>
    <row r="12" spans="1:9" x14ac:dyDescent="0.2">
      <c r="A12" s="1" t="s">
        <v>106</v>
      </c>
    </row>
    <row r="14" spans="1:9" x14ac:dyDescent="0.2">
      <c r="A14" s="1" t="s">
        <v>107</v>
      </c>
    </row>
    <row r="16" spans="1:9" x14ac:dyDescent="0.2">
      <c r="A16" s="1" t="s">
        <v>43</v>
      </c>
    </row>
    <row r="18" spans="1:12" x14ac:dyDescent="0.2">
      <c r="A18" s="1" t="s">
        <v>108</v>
      </c>
    </row>
    <row r="19" spans="1:12" x14ac:dyDescent="0.2">
      <c r="A19" s="252" t="s">
        <v>391</v>
      </c>
      <c r="B19" s="252"/>
      <c r="C19" s="252"/>
      <c r="D19" s="252"/>
      <c r="E19" s="252"/>
      <c r="F19" s="252"/>
      <c r="G19" s="252"/>
      <c r="H19" s="252"/>
      <c r="I19" s="252"/>
    </row>
    <row r="20" spans="1:12" ht="29.45" customHeight="1" x14ac:dyDescent="0.2">
      <c r="A20" s="252"/>
      <c r="B20" s="252"/>
      <c r="C20" s="252"/>
      <c r="D20" s="252"/>
      <c r="E20" s="252"/>
      <c r="F20" s="252"/>
      <c r="G20" s="252"/>
      <c r="H20" s="252"/>
      <c r="I20" s="252"/>
    </row>
    <row r="21" spans="1:12" ht="12.75" customHeight="1" x14ac:dyDescent="0.2">
      <c r="A21" s="252" t="s">
        <v>109</v>
      </c>
      <c r="B21" s="252"/>
      <c r="C21" s="252"/>
      <c r="D21" s="252"/>
      <c r="E21" s="252"/>
      <c r="F21" s="252"/>
      <c r="G21" s="252"/>
      <c r="H21" s="252"/>
      <c r="I21" s="252"/>
    </row>
    <row r="22" spans="1:12" x14ac:dyDescent="0.2">
      <c r="A22" s="240" t="s">
        <v>11</v>
      </c>
      <c r="B22" s="241"/>
      <c r="C22" s="241"/>
      <c r="D22" s="241"/>
      <c r="E22" s="241"/>
      <c r="F22" s="241"/>
      <c r="G22" s="241"/>
      <c r="H22" s="241"/>
      <c r="I22" s="242"/>
    </row>
    <row r="23" spans="1:12" x14ac:dyDescent="0.2">
      <c r="A23" s="8"/>
      <c r="B23" s="9"/>
      <c r="C23" s="12" t="s">
        <v>29</v>
      </c>
      <c r="D23" s="12" t="s">
        <v>30</v>
      </c>
      <c r="E23" s="12" t="s">
        <v>31</v>
      </c>
      <c r="F23" s="12" t="s">
        <v>32</v>
      </c>
      <c r="G23" s="10" t="s">
        <v>374</v>
      </c>
      <c r="H23" s="10" t="s">
        <v>375</v>
      </c>
      <c r="I23" s="10" t="s">
        <v>376</v>
      </c>
    </row>
    <row r="24" spans="1:12" x14ac:dyDescent="0.2">
      <c r="A24" s="8"/>
      <c r="B24" s="9"/>
      <c r="C24" s="11" t="s">
        <v>10</v>
      </c>
      <c r="D24" s="13" t="s">
        <v>10</v>
      </c>
      <c r="E24" s="13" t="s">
        <v>10</v>
      </c>
      <c r="F24" s="13" t="s">
        <v>10</v>
      </c>
      <c r="G24" s="13" t="s">
        <v>377</v>
      </c>
      <c r="H24" s="13" t="s">
        <v>377</v>
      </c>
      <c r="I24" s="13" t="s">
        <v>377</v>
      </c>
    </row>
    <row r="25" spans="1:12" x14ac:dyDescent="0.2">
      <c r="A25" s="8" t="s">
        <v>0</v>
      </c>
      <c r="B25" s="9"/>
      <c r="C25" s="15">
        <v>292599</v>
      </c>
      <c r="D25" s="15">
        <v>292600</v>
      </c>
      <c r="E25" s="15">
        <v>299731</v>
      </c>
      <c r="F25" s="15">
        <v>299731</v>
      </c>
      <c r="G25" s="15">
        <v>308735</v>
      </c>
      <c r="H25" s="15">
        <v>314641</v>
      </c>
      <c r="I25" s="15">
        <v>314641</v>
      </c>
    </row>
    <row r="26" spans="1:12" x14ac:dyDescent="0.2">
      <c r="A26" s="8" t="s">
        <v>1</v>
      </c>
      <c r="B26" s="9"/>
      <c r="C26" s="15">
        <v>57669</v>
      </c>
      <c r="D26" s="15">
        <f t="shared" ref="D26" si="0">C37</f>
        <v>35284.239999999991</v>
      </c>
      <c r="E26" s="15">
        <f t="shared" ref="E26" si="1">D37</f>
        <v>109315.84</v>
      </c>
      <c r="F26" s="15">
        <f t="shared" ref="F26" si="2">E37</f>
        <v>136670.15999999997</v>
      </c>
      <c r="G26" s="15">
        <v>146123.28999999998</v>
      </c>
      <c r="H26" s="15">
        <v>156728.28999999998</v>
      </c>
      <c r="I26" s="15">
        <v>167333.28999999998</v>
      </c>
    </row>
    <row r="27" spans="1:12" x14ac:dyDescent="0.2">
      <c r="A27" s="8" t="s">
        <v>2</v>
      </c>
      <c r="B27" s="9"/>
      <c r="C27" s="15">
        <v>172093.5</v>
      </c>
      <c r="D27" s="15">
        <v>256362</v>
      </c>
      <c r="E27" s="15">
        <v>210400</v>
      </c>
      <c r="F27" s="15">
        <v>219012</v>
      </c>
      <c r="G27" s="15">
        <v>236605</v>
      </c>
      <c r="H27" s="15">
        <v>236605</v>
      </c>
      <c r="I27" s="15">
        <v>236605</v>
      </c>
      <c r="L27" s="75"/>
    </row>
    <row r="28" spans="1:12" x14ac:dyDescent="0.2">
      <c r="A28" s="8" t="s">
        <v>3</v>
      </c>
      <c r="B28" s="9"/>
      <c r="C28" s="15">
        <v>194478.26</v>
      </c>
      <c r="D28" s="15">
        <v>182330.4</v>
      </c>
      <c r="E28" s="15">
        <v>183045.68</v>
      </c>
      <c r="F28" s="15">
        <v>209558.87</v>
      </c>
      <c r="G28" s="15">
        <v>226000</v>
      </c>
      <c r="H28" s="15">
        <v>226000</v>
      </c>
      <c r="I28" s="15">
        <v>226000</v>
      </c>
    </row>
    <row r="29" spans="1:12" x14ac:dyDescent="0.2">
      <c r="A29" s="8"/>
      <c r="B29" s="9"/>
      <c r="C29" s="15"/>
      <c r="D29" s="15"/>
      <c r="E29" s="15"/>
      <c r="F29" s="15"/>
      <c r="G29" s="15"/>
      <c r="H29" s="15"/>
      <c r="I29" s="15"/>
    </row>
    <row r="30" spans="1:12" x14ac:dyDescent="0.2">
      <c r="A30" s="8" t="s">
        <v>4</v>
      </c>
      <c r="B30" s="6"/>
      <c r="C30" s="16"/>
      <c r="D30" s="16"/>
      <c r="E30" s="16"/>
      <c r="F30" s="14"/>
      <c r="G30" s="14"/>
      <c r="H30" s="14"/>
      <c r="I30" s="14"/>
    </row>
    <row r="31" spans="1:12" x14ac:dyDescent="0.2">
      <c r="A31" s="8" t="s">
        <v>28</v>
      </c>
      <c r="B31" s="9"/>
      <c r="C31" s="16"/>
      <c r="D31" s="16"/>
      <c r="E31" s="16"/>
      <c r="F31" s="14"/>
      <c r="G31" s="14"/>
      <c r="H31" s="14"/>
      <c r="I31" s="14"/>
    </row>
    <row r="32" spans="1:12" x14ac:dyDescent="0.2">
      <c r="A32" s="24"/>
      <c r="B32" s="25"/>
      <c r="C32" s="15"/>
      <c r="D32" s="15"/>
      <c r="E32" s="15"/>
      <c r="F32" s="15"/>
      <c r="G32" s="15"/>
      <c r="H32" s="15"/>
      <c r="I32" s="15"/>
    </row>
    <row r="33" spans="1:9" x14ac:dyDescent="0.2">
      <c r="A33" s="24"/>
      <c r="B33" s="25"/>
      <c r="C33" s="15"/>
      <c r="D33" s="15"/>
      <c r="E33" s="15"/>
      <c r="F33" s="15"/>
      <c r="G33" s="15"/>
      <c r="H33" s="15"/>
      <c r="I33" s="15"/>
    </row>
    <row r="34" spans="1:9" x14ac:dyDescent="0.2">
      <c r="A34" s="24"/>
      <c r="B34" s="25"/>
      <c r="C34" s="15"/>
      <c r="D34" s="15"/>
      <c r="E34" s="15"/>
      <c r="F34" s="15"/>
      <c r="G34" s="15"/>
      <c r="H34" s="15"/>
      <c r="I34" s="15"/>
    </row>
    <row r="35" spans="1:9" x14ac:dyDescent="0.2">
      <c r="A35" s="8" t="s">
        <v>5</v>
      </c>
      <c r="B35" s="9"/>
      <c r="C35" s="14">
        <f t="shared" ref="C35" si="3">SUM(C32:C34)</f>
        <v>0</v>
      </c>
      <c r="D35" s="14">
        <f t="shared" ref="D35:F35" si="4">SUM(D32:D34)</f>
        <v>0</v>
      </c>
      <c r="E35" s="14">
        <f t="shared" si="4"/>
        <v>0</v>
      </c>
      <c r="F35" s="14">
        <f t="shared" si="4"/>
        <v>0</v>
      </c>
      <c r="G35" s="14">
        <f t="shared" ref="G35:I35" si="5">SUM(G32:G34)</f>
        <v>0</v>
      </c>
      <c r="H35" s="14">
        <f t="shared" si="5"/>
        <v>0</v>
      </c>
      <c r="I35" s="14">
        <f t="shared" si="5"/>
        <v>0</v>
      </c>
    </row>
    <row r="36" spans="1:9" x14ac:dyDescent="0.2">
      <c r="A36" s="8"/>
      <c r="B36" s="9"/>
      <c r="C36" s="15"/>
      <c r="D36" s="15"/>
      <c r="E36" s="15"/>
      <c r="F36" s="15"/>
      <c r="G36" s="15"/>
      <c r="H36" s="15"/>
      <c r="I36" s="15"/>
    </row>
    <row r="37" spans="1:9" x14ac:dyDescent="0.2">
      <c r="A37" s="8" t="s">
        <v>7</v>
      </c>
      <c r="B37" s="9"/>
      <c r="C37" s="14">
        <f>+C26+C27-C28+C35</f>
        <v>35284.239999999991</v>
      </c>
      <c r="D37" s="14">
        <f>+D26+D27-D28+D35</f>
        <v>109315.84</v>
      </c>
      <c r="E37" s="14">
        <f>+E26+E27-E28+E35</f>
        <v>136670.15999999997</v>
      </c>
      <c r="F37" s="14">
        <f t="shared" ref="F37:I37" si="6">+F26+F27-F28+F35</f>
        <v>146123.28999999998</v>
      </c>
      <c r="G37" s="14">
        <f t="shared" si="6"/>
        <v>156728.28999999998</v>
      </c>
      <c r="H37" s="14">
        <f t="shared" si="6"/>
        <v>167333.28999999998</v>
      </c>
      <c r="I37" s="14">
        <f t="shared" si="6"/>
        <v>177938.28999999998</v>
      </c>
    </row>
    <row r="38" spans="1:9" x14ac:dyDescent="0.2">
      <c r="A38" s="24"/>
      <c r="B38" s="25"/>
      <c r="C38" s="15"/>
      <c r="D38" s="15"/>
      <c r="E38" s="15"/>
      <c r="F38" s="15"/>
      <c r="G38" s="15"/>
      <c r="H38" s="15"/>
      <c r="I38" s="15"/>
    </row>
    <row r="39" spans="1:9" x14ac:dyDescent="0.2">
      <c r="A39" s="8" t="s">
        <v>23</v>
      </c>
      <c r="B39" s="9"/>
      <c r="C39" s="15">
        <v>15214.86</v>
      </c>
      <c r="D39" s="15">
        <v>0</v>
      </c>
      <c r="E39" s="15">
        <v>0</v>
      </c>
      <c r="F39" s="15">
        <v>0</v>
      </c>
      <c r="G39" s="15">
        <v>0</v>
      </c>
      <c r="H39" s="15">
        <v>0</v>
      </c>
      <c r="I39" s="15">
        <v>0</v>
      </c>
    </row>
    <row r="40" spans="1:9" x14ac:dyDescent="0.2">
      <c r="A40" s="24"/>
      <c r="B40" s="25"/>
      <c r="C40" s="15"/>
      <c r="D40" s="15"/>
      <c r="E40" s="15"/>
      <c r="F40" s="15"/>
      <c r="G40" s="15"/>
      <c r="H40" s="15"/>
      <c r="I40" s="15"/>
    </row>
    <row r="41" spans="1:9" x14ac:dyDescent="0.2">
      <c r="A41" s="8" t="s">
        <v>24</v>
      </c>
      <c r="B41" s="28"/>
      <c r="C41" s="29">
        <f t="shared" ref="C41:F41" si="7">C37-C39</f>
        <v>20069.37999999999</v>
      </c>
      <c r="D41" s="29">
        <f t="shared" si="7"/>
        <v>109315.84</v>
      </c>
      <c r="E41" s="29">
        <f t="shared" si="7"/>
        <v>136670.15999999997</v>
      </c>
      <c r="F41" s="29">
        <f t="shared" si="7"/>
        <v>146123.28999999998</v>
      </c>
      <c r="G41" s="29">
        <f t="shared" ref="G41:I41" si="8">G37-G39</f>
        <v>156728.28999999998</v>
      </c>
      <c r="H41" s="29">
        <f t="shared" si="8"/>
        <v>167333.28999999998</v>
      </c>
      <c r="I41" s="29">
        <f t="shared" si="8"/>
        <v>177938.28999999998</v>
      </c>
    </row>
    <row r="42" spans="1:9" x14ac:dyDescent="0.2">
      <c r="A42" s="30"/>
      <c r="B42" s="30"/>
      <c r="C42" s="31"/>
      <c r="D42" s="31"/>
      <c r="E42" s="31"/>
      <c r="F42" s="31"/>
      <c r="G42" s="31"/>
      <c r="H42" s="31"/>
      <c r="I42" s="31"/>
    </row>
    <row r="43" spans="1:9" x14ac:dyDescent="0.2">
      <c r="A43" s="32" t="s">
        <v>25</v>
      </c>
      <c r="B43" s="3"/>
      <c r="C43" s="33"/>
      <c r="D43" s="33"/>
      <c r="E43" s="33"/>
      <c r="F43" s="33"/>
      <c r="G43" s="33"/>
      <c r="H43" s="33"/>
      <c r="I43" s="33"/>
    </row>
    <row r="44" spans="1:9" x14ac:dyDescent="0.2">
      <c r="A44" s="34" t="s">
        <v>27</v>
      </c>
      <c r="B44" s="25"/>
      <c r="C44" s="27"/>
      <c r="D44" s="27"/>
      <c r="E44" s="27"/>
      <c r="F44" s="27"/>
      <c r="G44" s="27"/>
      <c r="H44" s="27"/>
      <c r="I44" s="27"/>
    </row>
    <row r="45" spans="1:9" x14ac:dyDescent="0.2">
      <c r="A45" s="8"/>
      <c r="B45" s="9"/>
      <c r="C45" s="15"/>
      <c r="D45" s="15"/>
      <c r="E45" s="15"/>
      <c r="F45" s="15"/>
      <c r="G45" s="15"/>
      <c r="H45" s="15"/>
      <c r="I45" s="15"/>
    </row>
    <row r="46" spans="1:9" x14ac:dyDescent="0.2">
      <c r="A46" s="8" t="s">
        <v>6</v>
      </c>
      <c r="B46" s="9"/>
      <c r="C46" s="15"/>
      <c r="D46" s="15"/>
      <c r="E46" s="15"/>
      <c r="F46" s="15"/>
      <c r="G46" s="15"/>
      <c r="H46" s="15"/>
      <c r="I46" s="15"/>
    </row>
    <row r="47" spans="1:9" x14ac:dyDescent="0.2">
      <c r="A47" s="8"/>
      <c r="B47" s="9"/>
      <c r="C47" s="15"/>
      <c r="D47" s="15"/>
      <c r="E47" s="15"/>
      <c r="F47" s="15"/>
      <c r="G47" s="15"/>
      <c r="H47" s="15"/>
      <c r="I47" s="15"/>
    </row>
    <row r="48" spans="1:9" x14ac:dyDescent="0.2">
      <c r="A48" s="34" t="s">
        <v>8</v>
      </c>
      <c r="B48" s="28"/>
      <c r="C48" s="15"/>
      <c r="D48" s="15"/>
      <c r="E48" s="15"/>
      <c r="F48" s="15"/>
      <c r="G48" s="15"/>
      <c r="H48" s="15"/>
      <c r="I48" s="15"/>
    </row>
    <row r="49" spans="1:9" x14ac:dyDescent="0.2">
      <c r="A49" s="35" t="s">
        <v>9</v>
      </c>
      <c r="B49" s="36"/>
      <c r="C49" s="15"/>
      <c r="D49" s="15"/>
      <c r="E49" s="15"/>
      <c r="F49" s="15"/>
      <c r="G49" s="15"/>
      <c r="H49" s="15"/>
      <c r="I49" s="15"/>
    </row>
  </sheetData>
  <sheetProtection selectLockedCells="1"/>
  <mergeCells count="4">
    <mergeCell ref="A8:I10"/>
    <mergeCell ref="A19:I20"/>
    <mergeCell ref="A21:I21"/>
    <mergeCell ref="A22:I22"/>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61FCC0-445C-41DC-8DFB-3DB53B0493DA}">
  <sheetPr>
    <pageSetUpPr fitToPage="1"/>
  </sheetPr>
  <dimension ref="A2:I45"/>
  <sheetViews>
    <sheetView topLeftCell="A14" zoomScaleNormal="100" workbookViewId="0">
      <selection activeCell="L52" sqref="L52"/>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9" s="7" customFormat="1" x14ac:dyDescent="0.2">
      <c r="A2" s="7" t="s">
        <v>12</v>
      </c>
      <c r="B2" s="2" t="s">
        <v>44</v>
      </c>
      <c r="C2" s="2"/>
      <c r="D2" s="2"/>
      <c r="G2" s="84" t="s">
        <v>13</v>
      </c>
      <c r="H2" s="81" t="s">
        <v>139</v>
      </c>
      <c r="I2" s="2"/>
    </row>
    <row r="3" spans="1:9" s="7" customFormat="1" x14ac:dyDescent="0.2">
      <c r="A3" s="7" t="s">
        <v>21</v>
      </c>
      <c r="B3" s="2" t="s">
        <v>117</v>
      </c>
      <c r="C3" s="2"/>
      <c r="D3" s="2"/>
      <c r="G3" s="84" t="s">
        <v>14</v>
      </c>
      <c r="H3" s="5" t="s">
        <v>140</v>
      </c>
      <c r="I3" s="5"/>
    </row>
    <row r="4" spans="1:9" s="7" customFormat="1" x14ac:dyDescent="0.2">
      <c r="A4" s="7" t="s">
        <v>15</v>
      </c>
      <c r="B4" s="2" t="s">
        <v>145</v>
      </c>
      <c r="C4" s="2"/>
      <c r="D4" s="2"/>
      <c r="G4" s="84" t="s">
        <v>17</v>
      </c>
      <c r="H4" s="2" t="s">
        <v>37</v>
      </c>
      <c r="I4" s="2"/>
    </row>
    <row r="5" spans="1:9" s="7" customFormat="1" x14ac:dyDescent="0.2">
      <c r="A5" s="7" t="s">
        <v>16</v>
      </c>
      <c r="B5" s="5" t="s">
        <v>146</v>
      </c>
      <c r="C5" s="5"/>
      <c r="D5" s="5"/>
      <c r="G5" s="84" t="s">
        <v>18</v>
      </c>
      <c r="H5" s="5" t="s">
        <v>147</v>
      </c>
      <c r="I5" s="5"/>
    </row>
    <row r="8" spans="1:9" s="7" customFormat="1" x14ac:dyDescent="0.2">
      <c r="A8" s="275" t="s">
        <v>148</v>
      </c>
      <c r="B8" s="275"/>
      <c r="C8" s="275"/>
      <c r="D8" s="275"/>
      <c r="E8" s="275"/>
      <c r="F8" s="275"/>
      <c r="G8" s="275"/>
      <c r="H8" s="275"/>
      <c r="I8" s="275"/>
    </row>
    <row r="9" spans="1:9" s="7" customFormat="1" x14ac:dyDescent="0.2"/>
    <row r="10" spans="1:9" s="85" customFormat="1" x14ac:dyDescent="0.2">
      <c r="A10" s="244" t="s">
        <v>144</v>
      </c>
      <c r="B10" s="244"/>
      <c r="C10" s="244"/>
      <c r="D10" s="244"/>
      <c r="E10" s="244"/>
      <c r="F10" s="244"/>
      <c r="G10" s="244"/>
      <c r="H10" s="244"/>
      <c r="I10" s="244"/>
    </row>
    <row r="11" spans="1:9" s="7" customFormat="1" x14ac:dyDescent="0.2"/>
    <row r="12" spans="1:9" s="7" customFormat="1" ht="132" customHeight="1" x14ac:dyDescent="0.2">
      <c r="A12" s="244" t="s">
        <v>149</v>
      </c>
      <c r="B12" s="244"/>
      <c r="C12" s="244"/>
      <c r="D12" s="244"/>
      <c r="E12" s="244"/>
      <c r="F12" s="244"/>
      <c r="G12" s="244"/>
      <c r="H12" s="244"/>
      <c r="I12" s="244"/>
    </row>
    <row r="13" spans="1:9" s="7" customFormat="1" x14ac:dyDescent="0.2"/>
    <row r="14" spans="1:9" s="7" customFormat="1" x14ac:dyDescent="0.2">
      <c r="A14" s="7" t="s">
        <v>150</v>
      </c>
    </row>
    <row r="15" spans="1:9" s="7" customFormat="1" x14ac:dyDescent="0.2"/>
    <row r="16" spans="1:9" s="7" customFormat="1" ht="37.700000000000003" customHeight="1" x14ac:dyDescent="0.2">
      <c r="A16" s="244" t="s">
        <v>151</v>
      </c>
      <c r="B16" s="244"/>
      <c r="C16" s="244"/>
      <c r="D16" s="244"/>
      <c r="E16" s="244"/>
      <c r="F16" s="244"/>
      <c r="G16" s="244"/>
      <c r="H16" s="244"/>
      <c r="I16" s="244"/>
    </row>
    <row r="18" spans="1:9" x14ac:dyDescent="0.2">
      <c r="A18" s="240" t="s">
        <v>11</v>
      </c>
      <c r="B18" s="241"/>
      <c r="C18" s="241"/>
      <c r="D18" s="241"/>
      <c r="E18" s="241"/>
      <c r="F18" s="241"/>
      <c r="G18" s="241"/>
      <c r="H18" s="241"/>
      <c r="I18" s="242"/>
    </row>
    <row r="19" spans="1:9" x14ac:dyDescent="0.2">
      <c r="A19" s="8"/>
      <c r="B19" s="9"/>
      <c r="C19" s="10" t="s">
        <v>29</v>
      </c>
      <c r="D19" s="10" t="s">
        <v>30</v>
      </c>
      <c r="E19" s="10" t="s">
        <v>31</v>
      </c>
      <c r="F19" s="10" t="s">
        <v>32</v>
      </c>
      <c r="G19" s="10" t="s">
        <v>374</v>
      </c>
      <c r="H19" s="10" t="s">
        <v>375</v>
      </c>
      <c r="I19" s="10" t="s">
        <v>376</v>
      </c>
    </row>
    <row r="20" spans="1:9" x14ac:dyDescent="0.2">
      <c r="A20" s="8"/>
      <c r="B20" s="9"/>
      <c r="C20" s="11" t="s">
        <v>10</v>
      </c>
      <c r="D20" s="13" t="s">
        <v>10</v>
      </c>
      <c r="E20" s="13" t="s">
        <v>10</v>
      </c>
      <c r="F20" s="13" t="s">
        <v>10</v>
      </c>
      <c r="G20" s="13" t="s">
        <v>377</v>
      </c>
      <c r="H20" s="13" t="s">
        <v>377</v>
      </c>
      <c r="I20" s="13" t="s">
        <v>377</v>
      </c>
    </row>
    <row r="21" spans="1:9" x14ac:dyDescent="0.2">
      <c r="A21" s="8" t="s">
        <v>0</v>
      </c>
      <c r="B21" s="9"/>
      <c r="C21" s="15">
        <v>203441</v>
      </c>
      <c r="D21" s="15">
        <v>203441</v>
      </c>
      <c r="E21" s="15">
        <v>203441</v>
      </c>
      <c r="F21" s="15">
        <v>203441</v>
      </c>
      <c r="G21" s="15">
        <v>203441</v>
      </c>
      <c r="H21" s="15">
        <v>203441</v>
      </c>
      <c r="I21" s="15">
        <v>203441</v>
      </c>
    </row>
    <row r="22" spans="1:9" x14ac:dyDescent="0.2">
      <c r="A22" s="8" t="s">
        <v>1</v>
      </c>
      <c r="B22" s="9"/>
      <c r="C22" s="15">
        <v>60630.289999999979</v>
      </c>
      <c r="D22" s="15">
        <f t="shared" ref="D22:I22" si="0">C33</f>
        <v>5518.2199999999793</v>
      </c>
      <c r="E22" s="15">
        <f t="shared" si="0"/>
        <v>5518.2199999999793</v>
      </c>
      <c r="F22" s="15">
        <f t="shared" si="0"/>
        <v>5518.2199999999793</v>
      </c>
      <c r="G22" s="15">
        <f t="shared" si="0"/>
        <v>5518.2199999999793</v>
      </c>
      <c r="H22" s="15">
        <f t="shared" si="0"/>
        <v>5518.2199999999793</v>
      </c>
      <c r="I22" s="15">
        <f t="shared" si="0"/>
        <v>5518.2199999999793</v>
      </c>
    </row>
    <row r="23" spans="1:9" x14ac:dyDescent="0.2">
      <c r="A23" s="8" t="s">
        <v>2</v>
      </c>
      <c r="B23" s="9"/>
      <c r="C23" s="15">
        <v>0</v>
      </c>
      <c r="D23" s="15">
        <v>0</v>
      </c>
      <c r="E23" s="15">
        <v>0</v>
      </c>
      <c r="F23" s="15">
        <v>0</v>
      </c>
      <c r="G23" s="15">
        <v>0</v>
      </c>
      <c r="H23" s="15">
        <v>0</v>
      </c>
      <c r="I23" s="15">
        <v>0</v>
      </c>
    </row>
    <row r="24" spans="1:9" x14ac:dyDescent="0.2">
      <c r="A24" s="8" t="s">
        <v>3</v>
      </c>
      <c r="B24" s="9"/>
      <c r="C24" s="14">
        <v>55112.07</v>
      </c>
      <c r="D24" s="15">
        <v>0</v>
      </c>
      <c r="E24" s="15">
        <v>0</v>
      </c>
      <c r="F24" s="15">
        <v>0</v>
      </c>
      <c r="G24" s="15">
        <v>0</v>
      </c>
      <c r="H24" s="15">
        <v>0</v>
      </c>
      <c r="I24" s="15">
        <v>0</v>
      </c>
    </row>
    <row r="25" spans="1:9" x14ac:dyDescent="0.2">
      <c r="A25" s="8"/>
      <c r="B25" s="9"/>
      <c r="C25" s="15"/>
      <c r="D25" s="15"/>
      <c r="E25" s="15"/>
      <c r="F25" s="15"/>
      <c r="G25" s="15"/>
      <c r="H25" s="15"/>
      <c r="I25" s="15"/>
    </row>
    <row r="26" spans="1:9" x14ac:dyDescent="0.2">
      <c r="A26" s="8" t="s">
        <v>4</v>
      </c>
      <c r="B26" s="6"/>
      <c r="C26" s="16"/>
      <c r="D26" s="16"/>
      <c r="E26" s="16"/>
      <c r="F26" s="14"/>
      <c r="G26" s="16"/>
      <c r="H26" s="16"/>
      <c r="I26" s="14"/>
    </row>
    <row r="27" spans="1:9" x14ac:dyDescent="0.2">
      <c r="A27" s="17" t="s">
        <v>28</v>
      </c>
      <c r="B27" s="18"/>
      <c r="C27" s="20"/>
      <c r="D27" s="16"/>
      <c r="E27" s="16"/>
      <c r="F27" s="14"/>
      <c r="G27" s="16"/>
      <c r="H27" s="16"/>
      <c r="I27" s="14"/>
    </row>
    <row r="28" spans="1:9" x14ac:dyDescent="0.2">
      <c r="A28" s="21"/>
      <c r="B28" s="22"/>
      <c r="C28" s="23"/>
      <c r="D28" s="15"/>
      <c r="E28" s="15"/>
      <c r="F28" s="15"/>
      <c r="G28" s="15"/>
      <c r="H28" s="15"/>
      <c r="I28" s="15"/>
    </row>
    <row r="29" spans="1:9" ht="12.75" customHeight="1" x14ac:dyDescent="0.2">
      <c r="A29" s="21"/>
      <c r="B29" s="22"/>
      <c r="C29" s="23"/>
      <c r="D29" s="15"/>
      <c r="E29" s="15"/>
      <c r="F29" s="15"/>
      <c r="G29" s="15"/>
      <c r="H29" s="15"/>
      <c r="I29" s="15"/>
    </row>
    <row r="30" spans="1:9" x14ac:dyDescent="0.2">
      <c r="A30" s="21"/>
      <c r="B30" s="22"/>
      <c r="C30" s="23"/>
      <c r="D30" s="15"/>
      <c r="E30" s="15"/>
      <c r="F30" s="15"/>
      <c r="G30" s="15"/>
      <c r="H30" s="15"/>
      <c r="I30" s="15"/>
    </row>
    <row r="31" spans="1:9" x14ac:dyDescent="0.2">
      <c r="A31" s="8" t="s">
        <v>5</v>
      </c>
      <c r="B31" s="9"/>
      <c r="C31" s="14">
        <v>0</v>
      </c>
      <c r="D31" s="14">
        <f t="shared" ref="D31:I31" si="1">SUM(D28:D30)</f>
        <v>0</v>
      </c>
      <c r="E31" s="14">
        <f t="shared" si="1"/>
        <v>0</v>
      </c>
      <c r="F31" s="14">
        <f t="shared" si="1"/>
        <v>0</v>
      </c>
      <c r="G31" s="14">
        <f t="shared" si="1"/>
        <v>0</v>
      </c>
      <c r="H31" s="14">
        <f t="shared" si="1"/>
        <v>0</v>
      </c>
      <c r="I31" s="14">
        <f t="shared" si="1"/>
        <v>0</v>
      </c>
    </row>
    <row r="32" spans="1:9" x14ac:dyDescent="0.2">
      <c r="A32" s="8"/>
      <c r="B32" s="9"/>
      <c r="C32" s="15"/>
      <c r="D32" s="15"/>
      <c r="E32" s="15"/>
      <c r="F32" s="15"/>
      <c r="G32" s="15"/>
      <c r="H32" s="15"/>
      <c r="I32" s="15"/>
    </row>
    <row r="33" spans="1:9" x14ac:dyDescent="0.2">
      <c r="A33" s="8" t="s">
        <v>7</v>
      </c>
      <c r="B33" s="9"/>
      <c r="C33" s="14">
        <v>5518.2199999999793</v>
      </c>
      <c r="D33" s="14">
        <f t="shared" ref="D33:I33" si="2">+D22+D23-D24+D31</f>
        <v>5518.2199999999793</v>
      </c>
      <c r="E33" s="14">
        <f t="shared" si="2"/>
        <v>5518.2199999999793</v>
      </c>
      <c r="F33" s="14">
        <f t="shared" si="2"/>
        <v>5518.2199999999793</v>
      </c>
      <c r="G33" s="14">
        <f t="shared" si="2"/>
        <v>5518.2199999999793</v>
      </c>
      <c r="H33" s="14">
        <f t="shared" si="2"/>
        <v>5518.2199999999793</v>
      </c>
      <c r="I33" s="14">
        <f t="shared" si="2"/>
        <v>5518.2199999999793</v>
      </c>
    </row>
    <row r="34" spans="1:9" x14ac:dyDescent="0.2">
      <c r="A34" s="24"/>
      <c r="B34" s="25"/>
      <c r="C34" s="15"/>
      <c r="D34" s="15"/>
      <c r="E34" s="15"/>
      <c r="F34" s="15"/>
      <c r="G34" s="15"/>
      <c r="H34" s="15"/>
      <c r="I34" s="15"/>
    </row>
    <row r="35" spans="1:9" x14ac:dyDescent="0.2">
      <c r="A35" s="8" t="s">
        <v>23</v>
      </c>
      <c r="B35" s="9"/>
      <c r="C35" s="15">
        <v>0</v>
      </c>
      <c r="D35" s="15">
        <v>0</v>
      </c>
      <c r="E35" s="15">
        <v>0</v>
      </c>
      <c r="F35" s="15">
        <v>0</v>
      </c>
      <c r="G35" s="15">
        <v>0</v>
      </c>
      <c r="H35" s="15">
        <v>0</v>
      </c>
      <c r="I35" s="15">
        <v>0</v>
      </c>
    </row>
    <row r="36" spans="1:9" x14ac:dyDescent="0.2">
      <c r="A36" s="24"/>
      <c r="B36" s="25"/>
      <c r="C36" s="15"/>
      <c r="D36" s="15"/>
      <c r="E36" s="15"/>
      <c r="F36" s="15"/>
      <c r="G36" s="15"/>
      <c r="H36" s="15"/>
      <c r="I36" s="15"/>
    </row>
    <row r="37" spans="1:9" x14ac:dyDescent="0.2">
      <c r="A37" s="8" t="s">
        <v>24</v>
      </c>
      <c r="B37" s="28"/>
      <c r="C37" s="29">
        <f t="shared" ref="C37:F37" si="3">C33-C35</f>
        <v>5518.2199999999793</v>
      </c>
      <c r="D37" s="29">
        <f t="shared" si="3"/>
        <v>5518.2199999999793</v>
      </c>
      <c r="E37" s="29">
        <f t="shared" si="3"/>
        <v>5518.2199999999793</v>
      </c>
      <c r="F37" s="29">
        <f t="shared" si="3"/>
        <v>5518.2199999999793</v>
      </c>
      <c r="G37" s="29">
        <f t="shared" ref="G37:I37" si="4">G33-G35</f>
        <v>5518.2199999999793</v>
      </c>
      <c r="H37" s="29">
        <f t="shared" si="4"/>
        <v>5518.2199999999793</v>
      </c>
      <c r="I37" s="29">
        <f t="shared" si="4"/>
        <v>5518.2199999999793</v>
      </c>
    </row>
    <row r="38" spans="1:9" x14ac:dyDescent="0.2">
      <c r="A38" s="30"/>
      <c r="B38" s="30"/>
      <c r="C38" s="31"/>
      <c r="D38" s="31"/>
      <c r="E38" s="31"/>
      <c r="F38" s="31"/>
      <c r="G38" s="31"/>
      <c r="H38" s="31"/>
      <c r="I38" s="31"/>
    </row>
    <row r="39" spans="1:9" x14ac:dyDescent="0.2">
      <c r="A39" s="32" t="s">
        <v>25</v>
      </c>
      <c r="B39" s="3"/>
      <c r="C39" s="33"/>
      <c r="D39" s="33"/>
      <c r="E39" s="33"/>
      <c r="F39" s="33"/>
      <c r="G39" s="33"/>
      <c r="H39" s="33"/>
      <c r="I39" s="33"/>
    </row>
    <row r="40" spans="1:9" x14ac:dyDescent="0.2">
      <c r="A40" s="34" t="s">
        <v>27</v>
      </c>
      <c r="B40" s="25"/>
      <c r="C40" s="27"/>
      <c r="D40" s="27"/>
      <c r="E40" s="27"/>
      <c r="F40" s="27"/>
      <c r="G40" s="27"/>
      <c r="H40" s="27"/>
      <c r="I40" s="27"/>
    </row>
    <row r="41" spans="1:9" x14ac:dyDescent="0.2">
      <c r="A41" s="8"/>
      <c r="B41" s="9"/>
      <c r="C41" s="15"/>
      <c r="D41" s="15"/>
      <c r="E41" s="15"/>
      <c r="F41" s="15"/>
      <c r="G41" s="15"/>
      <c r="H41" s="15"/>
      <c r="I41" s="15"/>
    </row>
    <row r="42" spans="1:9" x14ac:dyDescent="0.2">
      <c r="A42" s="8" t="s">
        <v>6</v>
      </c>
      <c r="B42" s="9"/>
      <c r="C42" s="15"/>
      <c r="D42" s="15"/>
      <c r="E42" s="15"/>
      <c r="F42" s="15"/>
      <c r="G42" s="15"/>
      <c r="H42" s="15"/>
      <c r="I42" s="15"/>
    </row>
    <row r="43" spans="1:9" x14ac:dyDescent="0.2">
      <c r="A43" s="8"/>
      <c r="B43" s="9"/>
      <c r="C43" s="15"/>
      <c r="D43" s="15"/>
      <c r="E43" s="15"/>
      <c r="F43" s="15"/>
      <c r="G43" s="15"/>
      <c r="H43" s="15"/>
      <c r="I43" s="15"/>
    </row>
    <row r="44" spans="1:9" x14ac:dyDescent="0.2">
      <c r="A44" s="34" t="s">
        <v>8</v>
      </c>
      <c r="B44" s="28"/>
      <c r="C44" s="15"/>
      <c r="D44" s="15"/>
      <c r="E44" s="15"/>
      <c r="F44" s="15"/>
      <c r="G44" s="15"/>
      <c r="H44" s="15"/>
      <c r="I44" s="15"/>
    </row>
    <row r="45" spans="1:9" x14ac:dyDescent="0.2">
      <c r="A45" s="35" t="s">
        <v>9</v>
      </c>
      <c r="B45" s="36"/>
      <c r="C45" s="15"/>
      <c r="D45" s="15"/>
      <c r="E45" s="15"/>
      <c r="F45" s="15"/>
      <c r="G45" s="15"/>
      <c r="H45" s="15"/>
      <c r="I45" s="15"/>
    </row>
  </sheetData>
  <sheetProtection selectLockedCells="1"/>
  <mergeCells count="5">
    <mergeCell ref="A8:I8"/>
    <mergeCell ref="A10:I10"/>
    <mergeCell ref="A12:I12"/>
    <mergeCell ref="A16:I16"/>
    <mergeCell ref="A18:I18"/>
  </mergeCells>
  <printOptions horizontalCentered="1"/>
  <pageMargins left="0.75" right="0.75" top="0.6" bottom="0.55000000000000004" header="0.28000000000000003" footer="0.16"/>
  <pageSetup scale="7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32E402-277A-458E-B280-E6C1AB77DF65}">
  <sheetPr>
    <tabColor rgb="FF00B0F0"/>
    <pageSetUpPr fitToPage="1"/>
  </sheetPr>
  <dimension ref="A1:I47"/>
  <sheetViews>
    <sheetView workbookViewId="0">
      <selection activeCell="L29" sqref="L29"/>
    </sheetView>
  </sheetViews>
  <sheetFormatPr defaultColWidth="9.140625" defaultRowHeight="12.75" x14ac:dyDescent="0.2"/>
  <cols>
    <col min="1" max="2" width="14.5703125" style="167" customWidth="1"/>
    <col min="3" max="8" width="14" style="167" customWidth="1"/>
    <col min="9" max="9" width="13.140625" style="167" customWidth="1"/>
    <col min="10" max="16384" width="9.140625" style="167"/>
  </cols>
  <sheetData>
    <row r="1" spans="1:9" x14ac:dyDescent="0.2">
      <c r="A1" s="37"/>
      <c r="B1" s="37"/>
      <c r="C1" s="37"/>
      <c r="D1" s="37"/>
      <c r="E1" s="37"/>
      <c r="F1" s="37"/>
      <c r="G1" s="37"/>
      <c r="H1" s="37"/>
      <c r="I1" s="37"/>
    </row>
    <row r="2" spans="1:9" x14ac:dyDescent="0.2">
      <c r="A2" s="37" t="s">
        <v>12</v>
      </c>
      <c r="B2" s="38" t="s">
        <v>44</v>
      </c>
      <c r="C2" s="38"/>
      <c r="D2" s="38"/>
      <c r="E2" s="37"/>
      <c r="F2" s="37"/>
      <c r="G2" s="39" t="s">
        <v>13</v>
      </c>
      <c r="H2" s="38"/>
      <c r="I2" s="38"/>
    </row>
    <row r="3" spans="1:9" x14ac:dyDescent="0.2">
      <c r="A3" s="37" t="s">
        <v>21</v>
      </c>
      <c r="B3" s="38" t="s">
        <v>365</v>
      </c>
      <c r="C3" s="38"/>
      <c r="D3" s="38"/>
      <c r="E3" s="37"/>
      <c r="F3" s="37"/>
      <c r="G3" s="39" t="s">
        <v>14</v>
      </c>
      <c r="H3" s="40"/>
      <c r="I3" s="40"/>
    </row>
    <row r="4" spans="1:9" x14ac:dyDescent="0.2">
      <c r="A4" s="37" t="s">
        <v>15</v>
      </c>
      <c r="B4" s="38"/>
      <c r="C4" s="38"/>
      <c r="D4" s="38"/>
      <c r="E4" s="37"/>
      <c r="F4" s="37"/>
      <c r="G4" s="39" t="s">
        <v>17</v>
      </c>
      <c r="H4" s="38" t="s">
        <v>49</v>
      </c>
      <c r="I4" s="38"/>
    </row>
    <row r="5" spans="1:9" x14ac:dyDescent="0.2">
      <c r="A5" s="37" t="s">
        <v>16</v>
      </c>
      <c r="B5" s="38"/>
      <c r="C5" s="40"/>
      <c r="D5" s="40"/>
      <c r="E5" s="37"/>
      <c r="F5" s="37"/>
      <c r="G5" s="39" t="s">
        <v>18</v>
      </c>
      <c r="H5" s="40" t="s">
        <v>364</v>
      </c>
      <c r="I5" s="40"/>
    </row>
    <row r="6" spans="1:9" x14ac:dyDescent="0.2">
      <c r="A6" s="37"/>
      <c r="B6" s="37"/>
      <c r="C6" s="37"/>
      <c r="D6" s="37"/>
      <c r="E6" s="37"/>
      <c r="F6" s="37"/>
      <c r="G6" s="37"/>
      <c r="H6" s="37"/>
      <c r="I6" s="37"/>
    </row>
    <row r="7" spans="1:9" x14ac:dyDescent="0.2">
      <c r="A7" s="37"/>
      <c r="B7" s="37"/>
      <c r="C7" s="37"/>
      <c r="D7" s="37"/>
      <c r="E7" s="37"/>
      <c r="F7" s="37"/>
      <c r="G7" s="37"/>
      <c r="H7" s="37"/>
      <c r="I7" s="37"/>
    </row>
    <row r="8" spans="1:9" x14ac:dyDescent="0.2">
      <c r="A8" s="37" t="s">
        <v>19</v>
      </c>
      <c r="B8" s="37"/>
      <c r="C8" s="37"/>
      <c r="D8" s="37"/>
      <c r="E8" s="37"/>
      <c r="F8" s="37"/>
      <c r="G8" s="37"/>
      <c r="H8" s="37"/>
      <c r="I8" s="37"/>
    </row>
    <row r="9" spans="1:9" x14ac:dyDescent="0.2">
      <c r="A9" s="37"/>
      <c r="B9" s="37"/>
      <c r="C9" s="37"/>
      <c r="D9" s="37"/>
      <c r="E9" s="37"/>
      <c r="F9" s="37"/>
      <c r="G9" s="37"/>
      <c r="H9" s="37"/>
      <c r="I9" s="37"/>
    </row>
    <row r="10" spans="1:9" x14ac:dyDescent="0.2">
      <c r="A10" s="37"/>
      <c r="B10" s="37"/>
      <c r="C10" s="37"/>
      <c r="D10" s="37"/>
      <c r="E10" s="37"/>
      <c r="F10" s="37"/>
      <c r="G10" s="37"/>
      <c r="H10" s="37"/>
      <c r="I10" s="37"/>
    </row>
    <row r="11" spans="1:9" x14ac:dyDescent="0.2">
      <c r="A11" s="37" t="s">
        <v>20</v>
      </c>
      <c r="B11" s="37"/>
      <c r="C11" s="37"/>
      <c r="D11" s="37"/>
      <c r="E11" s="37"/>
      <c r="F11" s="37"/>
      <c r="G11" s="37"/>
      <c r="H11" s="37"/>
      <c r="I11" s="37"/>
    </row>
    <row r="12" spans="1:9" x14ac:dyDescent="0.2">
      <c r="A12" s="37"/>
      <c r="B12" s="37"/>
      <c r="C12" s="37"/>
      <c r="D12" s="37"/>
      <c r="E12" s="37"/>
      <c r="F12" s="37"/>
      <c r="G12" s="37"/>
      <c r="H12" s="37"/>
      <c r="I12" s="37"/>
    </row>
    <row r="13" spans="1:9" x14ac:dyDescent="0.2">
      <c r="A13" s="37" t="s">
        <v>22</v>
      </c>
      <c r="B13" s="37"/>
      <c r="C13" s="37"/>
      <c r="D13" s="37"/>
      <c r="E13" s="37"/>
      <c r="F13" s="37"/>
      <c r="G13" s="37"/>
      <c r="H13" s="37"/>
      <c r="I13" s="37"/>
    </row>
    <row r="14" spans="1:9" x14ac:dyDescent="0.2">
      <c r="A14" s="37"/>
      <c r="B14" s="37"/>
      <c r="C14" s="37"/>
      <c r="D14" s="37"/>
      <c r="E14" s="37"/>
      <c r="F14" s="37"/>
      <c r="G14" s="37"/>
      <c r="H14" s="37"/>
      <c r="I14" s="37"/>
    </row>
    <row r="15" spans="1:9" x14ac:dyDescent="0.2">
      <c r="A15" s="167" t="s">
        <v>26</v>
      </c>
      <c r="B15" s="37"/>
      <c r="C15" s="37"/>
      <c r="D15" s="37"/>
      <c r="E15" s="37"/>
      <c r="F15" s="37"/>
      <c r="G15" s="37"/>
      <c r="H15" s="37"/>
      <c r="I15" s="37"/>
    </row>
    <row r="16" spans="1:9" x14ac:dyDescent="0.2">
      <c r="A16" s="37"/>
      <c r="B16" s="37"/>
      <c r="C16" s="37"/>
      <c r="D16" s="37"/>
      <c r="E16" s="37"/>
      <c r="F16" s="37"/>
      <c r="G16" s="37"/>
      <c r="H16" s="37"/>
      <c r="I16" s="37"/>
    </row>
    <row r="17" spans="1:9" x14ac:dyDescent="0.2">
      <c r="B17" s="37"/>
      <c r="C17" s="37"/>
      <c r="D17" s="37"/>
      <c r="E17" s="37"/>
      <c r="F17" s="37"/>
      <c r="G17" s="37"/>
      <c r="H17" s="37"/>
      <c r="I17" s="37"/>
    </row>
    <row r="18" spans="1:9" x14ac:dyDescent="0.2">
      <c r="A18" s="37"/>
      <c r="B18" s="37"/>
      <c r="C18" s="37"/>
      <c r="D18" s="37"/>
      <c r="E18" s="37"/>
      <c r="F18" s="37"/>
      <c r="G18" s="37"/>
      <c r="H18" s="37"/>
      <c r="I18" s="37"/>
    </row>
    <row r="19" spans="1:9" x14ac:dyDescent="0.2">
      <c r="A19" s="37"/>
      <c r="B19" s="37"/>
      <c r="C19" s="37"/>
      <c r="D19" s="37"/>
      <c r="E19" s="37"/>
      <c r="F19" s="37"/>
      <c r="G19" s="37"/>
      <c r="H19" s="37"/>
      <c r="I19" s="37"/>
    </row>
    <row r="20" spans="1:9" x14ac:dyDescent="0.2">
      <c r="A20" s="249" t="s">
        <v>11</v>
      </c>
      <c r="B20" s="250"/>
      <c r="C20" s="250"/>
      <c r="D20" s="250"/>
      <c r="E20" s="250"/>
      <c r="F20" s="250"/>
      <c r="G20" s="250"/>
      <c r="H20" s="250"/>
      <c r="I20" s="251"/>
    </row>
    <row r="21" spans="1:9" x14ac:dyDescent="0.2">
      <c r="A21" s="41"/>
      <c r="B21" s="42"/>
      <c r="C21" s="43" t="s">
        <v>29</v>
      </c>
      <c r="D21" s="105" t="s">
        <v>30</v>
      </c>
      <c r="E21" s="43" t="s">
        <v>31</v>
      </c>
      <c r="F21" s="43" t="s">
        <v>32</v>
      </c>
      <c r="G21" s="10" t="s">
        <v>374</v>
      </c>
      <c r="H21" s="10" t="s">
        <v>375</v>
      </c>
      <c r="I21" s="10" t="s">
        <v>376</v>
      </c>
    </row>
    <row r="22" spans="1:9" x14ac:dyDescent="0.2">
      <c r="A22" s="41"/>
      <c r="B22" s="42"/>
      <c r="C22" s="13" t="s">
        <v>10</v>
      </c>
      <c r="D22" s="106" t="s">
        <v>10</v>
      </c>
      <c r="E22" s="106" t="s">
        <v>10</v>
      </c>
      <c r="F22" s="106" t="s">
        <v>10</v>
      </c>
      <c r="G22" s="13" t="s">
        <v>377</v>
      </c>
      <c r="H22" s="13" t="s">
        <v>377</v>
      </c>
      <c r="I22" s="13" t="s">
        <v>377</v>
      </c>
    </row>
    <row r="23" spans="1:9" x14ac:dyDescent="0.2">
      <c r="A23" s="41" t="s">
        <v>0</v>
      </c>
      <c r="B23" s="42"/>
      <c r="C23" s="44">
        <v>0</v>
      </c>
      <c r="D23" s="44">
        <f t="shared" ref="C23:D26" si="0">C34</f>
        <v>0</v>
      </c>
      <c r="E23" s="44">
        <v>0</v>
      </c>
      <c r="F23" s="44">
        <v>0</v>
      </c>
      <c r="G23" s="44">
        <v>0</v>
      </c>
      <c r="H23" s="44">
        <v>0</v>
      </c>
      <c r="I23" s="44">
        <v>0</v>
      </c>
    </row>
    <row r="24" spans="1:9" x14ac:dyDescent="0.2">
      <c r="A24" s="41" t="s">
        <v>1</v>
      </c>
      <c r="B24" s="42"/>
      <c r="C24" s="44">
        <f t="shared" si="0"/>
        <v>0</v>
      </c>
      <c r="D24" s="44">
        <f t="shared" si="0"/>
        <v>0</v>
      </c>
      <c r="E24" s="44">
        <v>250</v>
      </c>
      <c r="F24" s="44">
        <f t="shared" ref="F24" si="1">E35</f>
        <v>250</v>
      </c>
      <c r="G24" s="44">
        <f t="shared" ref="G24" si="2">F35</f>
        <v>7795.35</v>
      </c>
      <c r="H24" s="44">
        <f t="shared" ref="H24" si="3">G35</f>
        <v>7795.35</v>
      </c>
      <c r="I24" s="44">
        <f t="shared" ref="I24" si="4">H35</f>
        <v>7795.35</v>
      </c>
    </row>
    <row r="25" spans="1:9" x14ac:dyDescent="0.2">
      <c r="A25" s="41" t="s">
        <v>2</v>
      </c>
      <c r="B25" s="42"/>
      <c r="C25" s="44">
        <v>0</v>
      </c>
      <c r="D25" s="44">
        <f t="shared" si="0"/>
        <v>0</v>
      </c>
      <c r="E25" s="44">
        <v>0</v>
      </c>
      <c r="F25" s="44">
        <f>6615+930.35</f>
        <v>7545.35</v>
      </c>
      <c r="G25" s="44">
        <f t="shared" ref="G25:I26" si="5">6615+930.35</f>
        <v>7545.35</v>
      </c>
      <c r="H25" s="44">
        <f t="shared" si="5"/>
        <v>7545.35</v>
      </c>
      <c r="I25" s="44">
        <f t="shared" si="5"/>
        <v>7545.35</v>
      </c>
    </row>
    <row r="26" spans="1:9" x14ac:dyDescent="0.2">
      <c r="A26" s="41" t="s">
        <v>3</v>
      </c>
      <c r="B26" s="42"/>
      <c r="C26" s="45">
        <v>0</v>
      </c>
      <c r="D26" s="44">
        <f t="shared" si="0"/>
        <v>0</v>
      </c>
      <c r="E26" s="44">
        <v>0</v>
      </c>
      <c r="F26" s="44">
        <v>0</v>
      </c>
      <c r="G26" s="44">
        <f t="shared" si="5"/>
        <v>7545.35</v>
      </c>
      <c r="H26" s="44">
        <f t="shared" si="5"/>
        <v>7545.35</v>
      </c>
      <c r="I26" s="44">
        <f t="shared" si="5"/>
        <v>7545.35</v>
      </c>
    </row>
    <row r="27" spans="1:9" x14ac:dyDescent="0.2">
      <c r="A27" s="41"/>
      <c r="B27" s="42"/>
      <c r="C27" s="44"/>
      <c r="D27" s="44"/>
      <c r="E27" s="44"/>
      <c r="F27" s="44"/>
      <c r="G27" s="44"/>
      <c r="H27" s="44"/>
      <c r="I27" s="44"/>
    </row>
    <row r="28" spans="1:9" x14ac:dyDescent="0.2">
      <c r="A28" s="8" t="s">
        <v>4</v>
      </c>
      <c r="B28" s="6"/>
      <c r="C28" s="16"/>
      <c r="D28" s="16"/>
      <c r="E28" s="16"/>
      <c r="F28" s="14"/>
      <c r="G28" s="14"/>
      <c r="H28" s="14"/>
      <c r="I28" s="14"/>
    </row>
    <row r="29" spans="1:9" x14ac:dyDescent="0.2">
      <c r="A29" s="8" t="s">
        <v>28</v>
      </c>
      <c r="B29" s="9"/>
      <c r="C29" s="16"/>
      <c r="D29" s="16"/>
      <c r="E29" s="16"/>
      <c r="F29" s="14"/>
      <c r="G29" s="14"/>
      <c r="H29" s="14"/>
      <c r="I29" s="14"/>
    </row>
    <row r="30" spans="1:9" x14ac:dyDescent="0.2">
      <c r="A30" s="24"/>
      <c r="B30" s="25"/>
      <c r="C30" s="15"/>
      <c r="D30" s="15"/>
      <c r="E30" s="15"/>
      <c r="F30" s="15"/>
      <c r="G30" s="15"/>
      <c r="H30" s="15"/>
      <c r="I30" s="15"/>
    </row>
    <row r="31" spans="1:9" x14ac:dyDescent="0.2">
      <c r="A31" s="24"/>
      <c r="B31" s="25"/>
      <c r="C31" s="15"/>
      <c r="D31" s="15"/>
      <c r="E31" s="15"/>
      <c r="F31" s="15"/>
      <c r="G31" s="15"/>
      <c r="H31" s="15"/>
      <c r="I31" s="15"/>
    </row>
    <row r="32" spans="1:9" x14ac:dyDescent="0.2">
      <c r="A32" s="24"/>
      <c r="B32" s="25"/>
      <c r="C32" s="15"/>
      <c r="D32" s="15"/>
      <c r="E32" s="15"/>
      <c r="F32" s="15"/>
      <c r="G32" s="15"/>
      <c r="H32" s="15"/>
      <c r="I32" s="15"/>
    </row>
    <row r="33" spans="1:9" x14ac:dyDescent="0.2">
      <c r="A33" s="8" t="s">
        <v>5</v>
      </c>
      <c r="B33" s="9"/>
      <c r="C33" s="14">
        <f t="shared" ref="C33:F33" si="6">SUM(C30:C32)</f>
        <v>0</v>
      </c>
      <c r="D33" s="14">
        <f t="shared" si="6"/>
        <v>0</v>
      </c>
      <c r="E33" s="14">
        <f t="shared" si="6"/>
        <v>0</v>
      </c>
      <c r="F33" s="14">
        <f t="shared" si="6"/>
        <v>0</v>
      </c>
      <c r="G33" s="14">
        <f t="shared" ref="G33:I33" si="7">SUM(G30:G32)</f>
        <v>0</v>
      </c>
      <c r="H33" s="14">
        <f t="shared" si="7"/>
        <v>0</v>
      </c>
      <c r="I33" s="14">
        <f t="shared" si="7"/>
        <v>0</v>
      </c>
    </row>
    <row r="34" spans="1:9" x14ac:dyDescent="0.2">
      <c r="A34" s="41"/>
      <c r="B34" s="42"/>
      <c r="C34" s="44"/>
      <c r="D34" s="44"/>
      <c r="E34" s="44"/>
      <c r="F34" s="44"/>
      <c r="G34" s="44"/>
      <c r="H34" s="44"/>
      <c r="I34" s="44"/>
    </row>
    <row r="35" spans="1:9" x14ac:dyDescent="0.2">
      <c r="A35" s="41" t="s">
        <v>7</v>
      </c>
      <c r="B35" s="42"/>
      <c r="C35" s="45">
        <f t="shared" ref="C35" si="8">+C24+C25-C26+C33</f>
        <v>0</v>
      </c>
      <c r="D35" s="45">
        <f>+D24+D25-D26+D33</f>
        <v>0</v>
      </c>
      <c r="E35" s="45">
        <f>+E24+E25-E26+E33</f>
        <v>250</v>
      </c>
      <c r="F35" s="45">
        <f t="shared" ref="F35:I35" si="9">+F24+F25-F26+F33</f>
        <v>7795.35</v>
      </c>
      <c r="G35" s="45">
        <f t="shared" si="9"/>
        <v>7795.35</v>
      </c>
      <c r="H35" s="45">
        <f t="shared" si="9"/>
        <v>7795.35</v>
      </c>
      <c r="I35" s="45">
        <f t="shared" si="9"/>
        <v>7795.35</v>
      </c>
    </row>
    <row r="36" spans="1:9" x14ac:dyDescent="0.2">
      <c r="A36" s="46"/>
      <c r="B36" s="47"/>
      <c r="C36" s="44"/>
      <c r="D36" s="44"/>
      <c r="E36" s="44"/>
      <c r="F36" s="44"/>
      <c r="G36" s="44"/>
      <c r="H36" s="44"/>
      <c r="I36" s="44"/>
    </row>
    <row r="37" spans="1:9" x14ac:dyDescent="0.2">
      <c r="A37" s="41" t="s">
        <v>23</v>
      </c>
      <c r="B37" s="42"/>
      <c r="C37" s="44">
        <v>0</v>
      </c>
      <c r="D37" s="44">
        <v>0</v>
      </c>
      <c r="E37" s="44">
        <v>0</v>
      </c>
      <c r="F37" s="44">
        <v>0</v>
      </c>
      <c r="G37" s="44">
        <v>0</v>
      </c>
      <c r="H37" s="44">
        <v>0</v>
      </c>
      <c r="I37" s="44">
        <v>0</v>
      </c>
    </row>
    <row r="38" spans="1:9" x14ac:dyDescent="0.2">
      <c r="A38" s="46"/>
      <c r="B38" s="47"/>
      <c r="C38" s="44"/>
      <c r="D38" s="44"/>
      <c r="E38" s="44"/>
      <c r="F38" s="44"/>
      <c r="G38" s="44"/>
      <c r="H38" s="44"/>
      <c r="I38" s="44"/>
    </row>
    <row r="39" spans="1:9" x14ac:dyDescent="0.2">
      <c r="A39" s="41" t="s">
        <v>24</v>
      </c>
      <c r="B39" s="48"/>
      <c r="C39" s="49">
        <f t="shared" ref="C39:F39" si="10">C35-C37</f>
        <v>0</v>
      </c>
      <c r="D39" s="49">
        <f t="shared" si="10"/>
        <v>0</v>
      </c>
      <c r="E39" s="49">
        <f t="shared" si="10"/>
        <v>250</v>
      </c>
      <c r="F39" s="49">
        <f t="shared" si="10"/>
        <v>7795.35</v>
      </c>
      <c r="G39" s="49">
        <f t="shared" ref="G39:I39" si="11">G35-G37</f>
        <v>7795.35</v>
      </c>
      <c r="H39" s="49">
        <f t="shared" si="11"/>
        <v>7795.35</v>
      </c>
      <c r="I39" s="49">
        <f t="shared" si="11"/>
        <v>7795.35</v>
      </c>
    </row>
    <row r="40" spans="1:9" x14ac:dyDescent="0.2">
      <c r="A40" s="50"/>
      <c r="B40" s="50"/>
      <c r="C40" s="51"/>
      <c r="D40" s="51"/>
      <c r="E40" s="51"/>
      <c r="F40" s="51"/>
      <c r="G40" s="51"/>
      <c r="H40" s="51"/>
      <c r="I40" s="51"/>
    </row>
    <row r="41" spans="1:9" x14ac:dyDescent="0.2">
      <c r="A41" s="52" t="s">
        <v>25</v>
      </c>
      <c r="B41" s="38"/>
      <c r="C41" s="33"/>
      <c r="D41" s="33"/>
      <c r="E41" s="53"/>
      <c r="F41" s="53"/>
      <c r="G41" s="53"/>
      <c r="H41" s="53"/>
      <c r="I41" s="53"/>
    </row>
    <row r="42" spans="1:9" x14ac:dyDescent="0.2">
      <c r="A42" s="54" t="s">
        <v>27</v>
      </c>
      <c r="B42" s="47"/>
      <c r="C42" s="27"/>
      <c r="D42" s="27"/>
      <c r="E42" s="55"/>
      <c r="F42" s="55"/>
      <c r="G42" s="55"/>
      <c r="H42" s="55"/>
      <c r="I42" s="55"/>
    </row>
    <row r="43" spans="1:9" x14ac:dyDescent="0.2">
      <c r="A43" s="41"/>
      <c r="B43" s="42"/>
      <c r="C43" s="44"/>
      <c r="D43" s="44"/>
      <c r="E43" s="44"/>
      <c r="F43" s="44"/>
      <c r="G43" s="44"/>
      <c r="H43" s="44"/>
      <c r="I43" s="44"/>
    </row>
    <row r="44" spans="1:9" x14ac:dyDescent="0.2">
      <c r="A44" s="41" t="s">
        <v>6</v>
      </c>
      <c r="B44" s="42"/>
      <c r="C44" s="15"/>
      <c r="D44" s="15"/>
      <c r="E44" s="44"/>
      <c r="F44" s="44"/>
      <c r="G44" s="44"/>
      <c r="H44" s="44"/>
      <c r="I44" s="44"/>
    </row>
    <row r="45" spans="1:9" x14ac:dyDescent="0.2">
      <c r="A45" s="41"/>
      <c r="B45" s="42"/>
      <c r="C45" s="15"/>
      <c r="D45" s="15"/>
      <c r="E45" s="44"/>
      <c r="F45" s="44"/>
      <c r="G45" s="44"/>
      <c r="H45" s="44"/>
      <c r="I45" s="44"/>
    </row>
    <row r="46" spans="1:9" x14ac:dyDescent="0.2">
      <c r="A46" s="54" t="s">
        <v>8</v>
      </c>
      <c r="B46" s="48"/>
      <c r="C46" s="15"/>
      <c r="D46" s="15"/>
      <c r="E46" s="44"/>
      <c r="F46" s="44"/>
      <c r="G46" s="44"/>
      <c r="H46" s="44"/>
      <c r="I46" s="44"/>
    </row>
    <row r="47" spans="1:9" x14ac:dyDescent="0.2">
      <c r="A47" s="56" t="s">
        <v>9</v>
      </c>
      <c r="B47" s="57"/>
      <c r="C47" s="15"/>
      <c r="D47" s="15"/>
      <c r="E47" s="44"/>
      <c r="F47" s="44"/>
      <c r="G47" s="44"/>
      <c r="H47" s="44"/>
      <c r="I47" s="44"/>
    </row>
  </sheetData>
  <mergeCells count="1">
    <mergeCell ref="A20:I20"/>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91EE5F-1D24-4E02-BBDC-4A392A9E00E3}">
  <sheetPr>
    <pageSetUpPr fitToPage="1"/>
  </sheetPr>
  <dimension ref="A2:Q45"/>
  <sheetViews>
    <sheetView zoomScaleNormal="100" zoomScaleSheetLayoutView="100" zoomScalePageLayoutView="90" workbookViewId="0">
      <selection activeCell="K34" sqref="K34"/>
    </sheetView>
  </sheetViews>
  <sheetFormatPr defaultColWidth="10.28515625" defaultRowHeight="12.75" x14ac:dyDescent="0.2"/>
  <cols>
    <col min="1" max="2" width="14.7109375" style="7" customWidth="1"/>
    <col min="3" max="8" width="14" style="7" customWidth="1"/>
    <col min="9" max="9" width="13.140625" style="7" customWidth="1"/>
    <col min="10" max="16384" width="10.28515625" style="7"/>
  </cols>
  <sheetData>
    <row r="2" spans="1:17" x14ac:dyDescent="0.2">
      <c r="A2" s="7" t="s">
        <v>12</v>
      </c>
      <c r="B2" s="2" t="s">
        <v>44</v>
      </c>
      <c r="C2" s="2"/>
      <c r="D2" s="2"/>
      <c r="G2" s="84" t="s">
        <v>13</v>
      </c>
      <c r="H2" s="38" t="s">
        <v>246</v>
      </c>
      <c r="I2" s="2"/>
    </row>
    <row r="3" spans="1:17" x14ac:dyDescent="0.2">
      <c r="A3" s="7" t="s">
        <v>21</v>
      </c>
      <c r="B3" s="2" t="s">
        <v>281</v>
      </c>
      <c r="C3" s="2"/>
      <c r="D3" s="2"/>
      <c r="G3" s="84" t="s">
        <v>14</v>
      </c>
      <c r="H3" s="40" t="s">
        <v>248</v>
      </c>
      <c r="I3" s="5"/>
    </row>
    <row r="4" spans="1:17" x14ac:dyDescent="0.2">
      <c r="A4" s="7" t="s">
        <v>15</v>
      </c>
      <c r="B4" s="2" t="s">
        <v>282</v>
      </c>
      <c r="C4" s="2"/>
      <c r="D4" s="2"/>
      <c r="G4" s="84" t="s">
        <v>17</v>
      </c>
      <c r="H4" s="2" t="s">
        <v>37</v>
      </c>
      <c r="I4" s="2"/>
    </row>
    <row r="5" spans="1:17" x14ac:dyDescent="0.2">
      <c r="A5" s="7" t="s">
        <v>16</v>
      </c>
      <c r="B5" s="2" t="s">
        <v>283</v>
      </c>
      <c r="C5" s="5"/>
      <c r="D5" s="5"/>
      <c r="G5" s="84" t="s">
        <v>18</v>
      </c>
      <c r="H5" s="5" t="s">
        <v>284</v>
      </c>
      <c r="I5" s="5"/>
    </row>
    <row r="8" spans="1:17" x14ac:dyDescent="0.2">
      <c r="A8" s="7" t="s">
        <v>285</v>
      </c>
    </row>
    <row r="9" spans="1:17" ht="7.5" customHeight="1" x14ac:dyDescent="0.2"/>
    <row r="10" spans="1:17" x14ac:dyDescent="0.2">
      <c r="A10" s="7" t="s">
        <v>286</v>
      </c>
    </row>
    <row r="11" spans="1:17" ht="7.5" customHeight="1" x14ac:dyDescent="0.2"/>
    <row r="12" spans="1:17" ht="30" customHeight="1" x14ac:dyDescent="0.2">
      <c r="A12" s="244" t="s">
        <v>287</v>
      </c>
      <c r="B12" s="244"/>
      <c r="C12" s="244"/>
      <c r="D12" s="244"/>
      <c r="E12" s="244"/>
      <c r="F12" s="244"/>
      <c r="G12" s="244"/>
      <c r="H12" s="244"/>
      <c r="I12" s="244"/>
      <c r="K12" s="204"/>
      <c r="L12" s="204"/>
      <c r="M12" s="204"/>
      <c r="N12" s="204"/>
      <c r="O12" s="204"/>
      <c r="P12" s="204"/>
      <c r="Q12" s="204"/>
    </row>
    <row r="13" spans="1:17" x14ac:dyDescent="0.2">
      <c r="K13" s="204"/>
      <c r="L13" s="204"/>
      <c r="M13" s="204"/>
      <c r="N13" s="204"/>
      <c r="O13" s="204"/>
      <c r="P13" s="204"/>
      <c r="Q13" s="204"/>
    </row>
    <row r="14" spans="1:17" x14ac:dyDescent="0.2">
      <c r="A14" s="7" t="s">
        <v>255</v>
      </c>
      <c r="K14" s="204"/>
      <c r="L14" s="204"/>
      <c r="M14" s="204"/>
      <c r="N14" s="204"/>
      <c r="O14" s="204"/>
      <c r="P14" s="204"/>
      <c r="Q14" s="204"/>
    </row>
    <row r="15" spans="1:17" ht="7.5" customHeight="1" x14ac:dyDescent="0.2">
      <c r="K15" s="204"/>
      <c r="L15" s="204"/>
      <c r="M15" s="204"/>
      <c r="N15" s="204"/>
      <c r="O15" s="204"/>
      <c r="P15" s="204"/>
      <c r="Q15" s="204"/>
    </row>
    <row r="16" spans="1:17" x14ac:dyDescent="0.2">
      <c r="A16" s="261" t="s">
        <v>440</v>
      </c>
      <c r="B16" s="261"/>
      <c r="C16" s="261"/>
      <c r="D16" s="261"/>
      <c r="E16" s="261"/>
      <c r="F16" s="261"/>
      <c r="G16" s="261"/>
      <c r="H16" s="261"/>
      <c r="I16" s="261"/>
    </row>
    <row r="17" spans="1:11" x14ac:dyDescent="0.2">
      <c r="K17" s="137"/>
    </row>
    <row r="18" spans="1:11" x14ac:dyDescent="0.2">
      <c r="A18" s="271" t="s">
        <v>11</v>
      </c>
      <c r="B18" s="272"/>
      <c r="C18" s="272"/>
      <c r="D18" s="272"/>
      <c r="E18" s="272"/>
      <c r="F18" s="272"/>
      <c r="G18" s="272"/>
      <c r="H18" s="272"/>
      <c r="I18" s="273"/>
    </row>
    <row r="19" spans="1:11" s="207" customFormat="1" x14ac:dyDescent="0.2">
      <c r="A19" s="41"/>
      <c r="B19" s="42"/>
      <c r="C19" s="43" t="s">
        <v>29</v>
      </c>
      <c r="D19" s="43" t="s">
        <v>30</v>
      </c>
      <c r="E19" s="43" t="s">
        <v>31</v>
      </c>
      <c r="F19" s="43" t="s">
        <v>32</v>
      </c>
      <c r="G19" s="10" t="s">
        <v>374</v>
      </c>
      <c r="H19" s="10" t="s">
        <v>375</v>
      </c>
      <c r="I19" s="10" t="s">
        <v>376</v>
      </c>
    </row>
    <row r="20" spans="1:11" x14ac:dyDescent="0.2">
      <c r="A20" s="17"/>
      <c r="B20" s="18"/>
      <c r="C20" s="110" t="s">
        <v>10</v>
      </c>
      <c r="D20" s="13" t="s">
        <v>10</v>
      </c>
      <c r="E20" s="13" t="s">
        <v>10</v>
      </c>
      <c r="F20" s="13" t="s">
        <v>10</v>
      </c>
      <c r="G20" s="13" t="s">
        <v>377</v>
      </c>
      <c r="H20" s="13" t="s">
        <v>377</v>
      </c>
      <c r="I20" s="13" t="s">
        <v>377</v>
      </c>
    </row>
    <row r="21" spans="1:11" x14ac:dyDescent="0.2">
      <c r="A21" s="17" t="s">
        <v>0</v>
      </c>
      <c r="B21" s="18"/>
      <c r="C21" s="23">
        <v>246549</v>
      </c>
      <c r="D21" s="23">
        <v>249740</v>
      </c>
      <c r="E21" s="23">
        <v>253073</v>
      </c>
      <c r="F21" s="23">
        <v>253073</v>
      </c>
      <c r="G21" s="208">
        <v>264168</v>
      </c>
      <c r="H21" s="208">
        <v>271269</v>
      </c>
      <c r="I21" s="208">
        <v>271269</v>
      </c>
    </row>
    <row r="22" spans="1:11" x14ac:dyDescent="0.2">
      <c r="A22" s="17" t="s">
        <v>1</v>
      </c>
      <c r="B22" s="18"/>
      <c r="C22" s="23">
        <v>78710.87</v>
      </c>
      <c r="D22" s="23">
        <f t="shared" ref="D22:I22" si="0">C33</f>
        <v>154548.01999999999</v>
      </c>
      <c r="E22" s="23">
        <f t="shared" si="0"/>
        <v>235200.31</v>
      </c>
      <c r="F22" s="23">
        <f t="shared" si="0"/>
        <v>339909.19</v>
      </c>
      <c r="G22" s="23">
        <f t="shared" si="0"/>
        <v>565542.49</v>
      </c>
      <c r="H22" s="23">
        <f t="shared" si="0"/>
        <v>791467.49</v>
      </c>
      <c r="I22" s="23">
        <f t="shared" si="0"/>
        <v>1017392.49</v>
      </c>
    </row>
    <row r="23" spans="1:11" x14ac:dyDescent="0.2">
      <c r="A23" s="17" t="s">
        <v>2</v>
      </c>
      <c r="B23" s="18"/>
      <c r="C23" s="23">
        <v>0</v>
      </c>
      <c r="D23" s="23">
        <v>0</v>
      </c>
      <c r="E23" s="23">
        <f>238000-238000</f>
        <v>0</v>
      </c>
      <c r="F23" s="23">
        <v>0</v>
      </c>
      <c r="G23" s="208">
        <v>260000</v>
      </c>
      <c r="H23" s="208">
        <v>260000</v>
      </c>
      <c r="I23" s="208">
        <v>260000</v>
      </c>
      <c r="K23" s="7" t="s">
        <v>441</v>
      </c>
    </row>
    <row r="24" spans="1:11" x14ac:dyDescent="0.2">
      <c r="A24" s="17" t="s">
        <v>3</v>
      </c>
      <c r="B24" s="18"/>
      <c r="C24" s="23">
        <v>161162.85</v>
      </c>
      <c r="D24" s="23">
        <v>157347.71</v>
      </c>
      <c r="E24" s="23">
        <v>133291.12</v>
      </c>
      <c r="F24" s="23">
        <v>291.7</v>
      </c>
      <c r="G24" s="208">
        <v>260000</v>
      </c>
      <c r="H24" s="208">
        <v>260000</v>
      </c>
      <c r="I24" s="208">
        <v>260000</v>
      </c>
      <c r="K24" s="66"/>
    </row>
    <row r="25" spans="1:11" x14ac:dyDescent="0.2">
      <c r="A25" s="17"/>
      <c r="B25" s="18"/>
      <c r="C25" s="23"/>
      <c r="D25" s="23"/>
      <c r="E25" s="23"/>
      <c r="F25" s="23"/>
      <c r="G25" s="23"/>
      <c r="H25" s="23"/>
      <c r="I25" s="23"/>
    </row>
    <row r="26" spans="1:11" x14ac:dyDescent="0.2">
      <c r="A26" s="17" t="s">
        <v>4</v>
      </c>
      <c r="B26" s="5"/>
      <c r="C26" s="20"/>
      <c r="D26" s="20"/>
      <c r="E26" s="19"/>
      <c r="F26" s="19"/>
      <c r="G26" s="19"/>
      <c r="H26" s="19"/>
      <c r="I26" s="19"/>
    </row>
    <row r="27" spans="1:11" x14ac:dyDescent="0.2">
      <c r="A27" s="8" t="s">
        <v>257</v>
      </c>
      <c r="B27" s="5"/>
      <c r="C27" s="66"/>
      <c r="D27" s="66"/>
      <c r="E27" s="130"/>
      <c r="F27" s="130"/>
      <c r="G27" s="130"/>
      <c r="H27" s="130"/>
      <c r="I27" s="130"/>
    </row>
    <row r="28" spans="1:11" x14ac:dyDescent="0.2">
      <c r="A28" s="276" t="s">
        <v>442</v>
      </c>
      <c r="B28" s="277"/>
      <c r="C28" s="23">
        <v>237000</v>
      </c>
      <c r="D28" s="23">
        <v>238000</v>
      </c>
      <c r="E28" s="23">
        <v>238000</v>
      </c>
      <c r="F28" s="23">
        <v>225925</v>
      </c>
      <c r="G28" s="23">
        <v>225925</v>
      </c>
      <c r="H28" s="23">
        <v>225925</v>
      </c>
      <c r="I28" s="23">
        <v>225925</v>
      </c>
    </row>
    <row r="29" spans="1:11" x14ac:dyDescent="0.2">
      <c r="A29" s="278"/>
      <c r="B29" s="279"/>
      <c r="C29" s="23"/>
      <c r="D29" s="23"/>
      <c r="E29" s="23"/>
      <c r="F29" s="23"/>
      <c r="G29" s="23"/>
      <c r="H29" s="23"/>
      <c r="I29" s="23"/>
    </row>
    <row r="30" spans="1:11" x14ac:dyDescent="0.2">
      <c r="A30" s="21" t="s">
        <v>288</v>
      </c>
      <c r="B30" s="22"/>
      <c r="C30" s="23"/>
      <c r="D30" s="23"/>
      <c r="E30" s="23"/>
      <c r="F30" s="23"/>
      <c r="G30" s="23"/>
      <c r="H30" s="23"/>
      <c r="I30" s="23"/>
    </row>
    <row r="31" spans="1:11" x14ac:dyDescent="0.2">
      <c r="A31" s="17" t="s">
        <v>5</v>
      </c>
      <c r="B31" s="18"/>
      <c r="C31" s="23">
        <v>237000</v>
      </c>
      <c r="D31" s="23">
        <f t="shared" ref="D31:F31" si="1">SUM(D28:D30)</f>
        <v>238000</v>
      </c>
      <c r="E31" s="23">
        <f t="shared" si="1"/>
        <v>238000</v>
      </c>
      <c r="F31" s="23">
        <f t="shared" si="1"/>
        <v>225925</v>
      </c>
      <c r="G31" s="23">
        <f t="shared" ref="G31:I31" si="2">SUM(G28:G30)</f>
        <v>225925</v>
      </c>
      <c r="H31" s="23">
        <f t="shared" si="2"/>
        <v>225925</v>
      </c>
      <c r="I31" s="23">
        <f t="shared" si="2"/>
        <v>225925</v>
      </c>
    </row>
    <row r="32" spans="1:11" x14ac:dyDescent="0.2">
      <c r="A32" s="17"/>
      <c r="B32" s="18"/>
      <c r="C32" s="23"/>
      <c r="D32" s="23"/>
      <c r="E32" s="23"/>
      <c r="F32" s="23"/>
      <c r="G32" s="23"/>
      <c r="H32" s="23"/>
      <c r="I32" s="23"/>
    </row>
    <row r="33" spans="1:9" x14ac:dyDescent="0.2">
      <c r="A33" s="17" t="s">
        <v>7</v>
      </c>
      <c r="B33" s="18"/>
      <c r="C33" s="19">
        <v>154548.01999999999</v>
      </c>
      <c r="D33" s="19">
        <f>+D22+D23-D24+D31</f>
        <v>235200.31</v>
      </c>
      <c r="E33" s="19">
        <f t="shared" ref="E33:I33" si="3">+E22+E23-E24+E31</f>
        <v>339909.19</v>
      </c>
      <c r="F33" s="19">
        <f t="shared" si="3"/>
        <v>565542.49</v>
      </c>
      <c r="G33" s="19">
        <f t="shared" si="3"/>
        <v>791467.49</v>
      </c>
      <c r="H33" s="19">
        <f t="shared" si="3"/>
        <v>1017392.49</v>
      </c>
      <c r="I33" s="19">
        <f t="shared" si="3"/>
        <v>1243317.49</v>
      </c>
    </row>
    <row r="34" spans="1:9" x14ac:dyDescent="0.2">
      <c r="A34" s="21"/>
      <c r="B34" s="22"/>
      <c r="C34" s="23"/>
      <c r="D34" s="23"/>
      <c r="E34" s="23"/>
      <c r="F34" s="23"/>
      <c r="G34" s="23"/>
      <c r="H34" s="23"/>
      <c r="I34" s="23"/>
    </row>
    <row r="35" spans="1:9" x14ac:dyDescent="0.2">
      <c r="A35" s="17" t="s">
        <v>23</v>
      </c>
      <c r="B35" s="18"/>
      <c r="C35" s="23">
        <v>0</v>
      </c>
      <c r="D35" s="23">
        <v>0</v>
      </c>
      <c r="E35" s="23">
        <v>0</v>
      </c>
      <c r="F35" s="23">
        <v>0</v>
      </c>
      <c r="G35" s="23">
        <v>0</v>
      </c>
      <c r="H35" s="23">
        <v>0</v>
      </c>
      <c r="I35" s="23">
        <v>0</v>
      </c>
    </row>
    <row r="36" spans="1:9" x14ac:dyDescent="0.2">
      <c r="A36" s="21"/>
      <c r="B36" s="22"/>
      <c r="C36" s="23"/>
      <c r="D36" s="23"/>
      <c r="E36" s="23"/>
      <c r="F36" s="23"/>
      <c r="G36" s="23"/>
      <c r="H36" s="23"/>
      <c r="I36" s="23"/>
    </row>
    <row r="37" spans="1:9" x14ac:dyDescent="0.2">
      <c r="A37" s="17" t="s">
        <v>24</v>
      </c>
      <c r="B37" s="129"/>
      <c r="C37" s="117">
        <v>154548.01999999999</v>
      </c>
      <c r="D37" s="117">
        <f t="shared" ref="D37:I37" si="4">D33-D35</f>
        <v>235200.31</v>
      </c>
      <c r="E37" s="117">
        <f t="shared" si="4"/>
        <v>339909.19</v>
      </c>
      <c r="F37" s="117">
        <f t="shared" si="4"/>
        <v>565542.49</v>
      </c>
      <c r="G37" s="117">
        <f t="shared" si="4"/>
        <v>791467.49</v>
      </c>
      <c r="H37" s="117">
        <f t="shared" si="4"/>
        <v>1017392.49</v>
      </c>
      <c r="I37" s="117">
        <f t="shared" si="4"/>
        <v>1243317.49</v>
      </c>
    </row>
    <row r="38" spans="1:9" x14ac:dyDescent="0.2">
      <c r="A38" s="131"/>
      <c r="B38" s="131"/>
      <c r="C38" s="132"/>
      <c r="D38" s="132"/>
      <c r="E38" s="132"/>
      <c r="F38" s="132"/>
      <c r="G38" s="132"/>
      <c r="H38" s="132"/>
      <c r="I38" s="132"/>
    </row>
    <row r="39" spans="1:9" x14ac:dyDescent="0.2">
      <c r="A39" s="133" t="s">
        <v>25</v>
      </c>
      <c r="B39" s="2"/>
      <c r="C39" s="121"/>
      <c r="D39" s="121"/>
      <c r="E39" s="121"/>
      <c r="F39" s="121"/>
      <c r="G39" s="121"/>
      <c r="H39" s="121"/>
      <c r="I39" s="121"/>
    </row>
    <row r="40" spans="1:9" x14ac:dyDescent="0.2">
      <c r="A40" s="134" t="s">
        <v>258</v>
      </c>
      <c r="B40" s="22"/>
      <c r="C40" s="116"/>
      <c r="D40" s="116"/>
      <c r="E40" s="116"/>
      <c r="F40" s="116"/>
      <c r="G40" s="116"/>
      <c r="H40" s="116"/>
      <c r="I40" s="116"/>
    </row>
    <row r="41" spans="1:9" x14ac:dyDescent="0.2">
      <c r="A41" s="17"/>
      <c r="B41" s="18"/>
      <c r="C41" s="23"/>
      <c r="D41" s="23"/>
      <c r="E41" s="23"/>
      <c r="F41" s="23"/>
      <c r="G41" s="23"/>
      <c r="H41" s="23"/>
      <c r="I41" s="23"/>
    </row>
    <row r="42" spans="1:9" x14ac:dyDescent="0.2">
      <c r="A42" s="17" t="s">
        <v>6</v>
      </c>
      <c r="B42" s="18"/>
      <c r="C42" s="23"/>
      <c r="D42" s="23"/>
      <c r="E42" s="23"/>
      <c r="F42" s="23"/>
      <c r="G42" s="23"/>
      <c r="H42" s="23"/>
      <c r="I42" s="23"/>
    </row>
    <row r="43" spans="1:9" x14ac:dyDescent="0.2">
      <c r="A43" s="17"/>
      <c r="B43" s="18"/>
      <c r="C43" s="23"/>
      <c r="D43" s="23"/>
      <c r="E43" s="23"/>
      <c r="F43" s="23"/>
      <c r="G43" s="23"/>
      <c r="H43" s="23"/>
      <c r="I43" s="23"/>
    </row>
    <row r="44" spans="1:9" x14ac:dyDescent="0.2">
      <c r="A44" s="134" t="s">
        <v>8</v>
      </c>
      <c r="B44" s="129"/>
      <c r="C44" s="23"/>
      <c r="D44" s="23"/>
      <c r="E44" s="23"/>
      <c r="F44" s="23"/>
      <c r="G44" s="23"/>
      <c r="H44" s="23"/>
      <c r="I44" s="23"/>
    </row>
    <row r="45" spans="1:9" x14ac:dyDescent="0.2">
      <c r="A45" s="135" t="s">
        <v>9</v>
      </c>
      <c r="B45" s="136"/>
      <c r="C45" s="23"/>
      <c r="D45" s="23"/>
      <c r="E45" s="23"/>
      <c r="F45" s="23"/>
      <c r="G45" s="23"/>
      <c r="H45" s="23"/>
      <c r="I45" s="23"/>
    </row>
  </sheetData>
  <mergeCells count="4">
    <mergeCell ref="A12:I12"/>
    <mergeCell ref="A16:I16"/>
    <mergeCell ref="A18:I18"/>
    <mergeCell ref="A28:B29"/>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B78046-76DC-4C8D-9D60-054E10E5BD73}">
  <sheetPr>
    <pageSetUpPr fitToPage="1"/>
  </sheetPr>
  <dimension ref="A2:I53"/>
  <sheetViews>
    <sheetView showWhiteSpace="0" topLeftCell="A4" zoomScaleNormal="100" workbookViewId="0">
      <selection activeCell="N26" sqref="N26"/>
    </sheetView>
  </sheetViews>
  <sheetFormatPr defaultColWidth="9.140625" defaultRowHeight="12.75" x14ac:dyDescent="0.2"/>
  <cols>
    <col min="1" max="2" width="14.7109375" style="198" customWidth="1"/>
    <col min="3" max="8" width="14" style="198" customWidth="1"/>
    <col min="9" max="9" width="13.140625" style="198" customWidth="1"/>
    <col min="10" max="16384" width="9.140625" style="198"/>
  </cols>
  <sheetData>
    <row r="2" spans="1:9" x14ac:dyDescent="0.2">
      <c r="A2" s="198" t="s">
        <v>12</v>
      </c>
      <c r="B2" s="3" t="s">
        <v>44</v>
      </c>
      <c r="C2" s="3"/>
      <c r="D2" s="3"/>
      <c r="G2" s="4" t="s">
        <v>13</v>
      </c>
      <c r="H2" s="3" t="s">
        <v>59</v>
      </c>
      <c r="I2" s="3"/>
    </row>
    <row r="3" spans="1:9" x14ac:dyDescent="0.2">
      <c r="A3" s="198" t="s">
        <v>21</v>
      </c>
      <c r="B3" s="3" t="s">
        <v>60</v>
      </c>
      <c r="C3" s="3"/>
      <c r="D3" s="3"/>
      <c r="G3" s="4" t="s">
        <v>14</v>
      </c>
      <c r="H3" s="6" t="s">
        <v>61</v>
      </c>
      <c r="I3" s="6"/>
    </row>
    <row r="4" spans="1:9" x14ac:dyDescent="0.2">
      <c r="A4" s="198" t="s">
        <v>15</v>
      </c>
      <c r="B4" s="3" t="s">
        <v>70</v>
      </c>
      <c r="C4" s="3"/>
      <c r="D4" s="3"/>
      <c r="G4" s="4" t="s">
        <v>17</v>
      </c>
      <c r="H4" s="3" t="s">
        <v>37</v>
      </c>
      <c r="I4" s="3"/>
    </row>
    <row r="5" spans="1:9" x14ac:dyDescent="0.2">
      <c r="A5" s="198" t="s">
        <v>16</v>
      </c>
      <c r="B5" s="3" t="s">
        <v>71</v>
      </c>
      <c r="C5" s="6"/>
      <c r="D5" s="6"/>
      <c r="G5" s="4" t="s">
        <v>18</v>
      </c>
      <c r="H5" s="6" t="s">
        <v>72</v>
      </c>
      <c r="I5" s="6"/>
    </row>
    <row r="8" spans="1:9" ht="13.15" customHeight="1" x14ac:dyDescent="0.2">
      <c r="A8" s="253" t="s">
        <v>73</v>
      </c>
      <c r="B8" s="253"/>
      <c r="C8" s="253"/>
      <c r="D8" s="253"/>
      <c r="E8" s="253"/>
      <c r="F8" s="253"/>
      <c r="G8" s="253"/>
      <c r="H8" s="253"/>
      <c r="I8" s="253"/>
    </row>
    <row r="9" spans="1:9" x14ac:dyDescent="0.2">
      <c r="A9" s="253"/>
      <c r="B9" s="253"/>
      <c r="C9" s="253"/>
      <c r="D9" s="253"/>
      <c r="E9" s="253"/>
      <c r="F9" s="253"/>
      <c r="G9" s="253"/>
      <c r="H9" s="253"/>
      <c r="I9" s="253"/>
    </row>
    <row r="10" spans="1:9" x14ac:dyDescent="0.2">
      <c r="A10" s="253"/>
      <c r="B10" s="253"/>
      <c r="C10" s="253"/>
      <c r="D10" s="253"/>
      <c r="E10" s="253"/>
      <c r="F10" s="253"/>
      <c r="G10" s="253"/>
      <c r="H10" s="253"/>
      <c r="I10" s="253"/>
    </row>
    <row r="11" spans="1:9" x14ac:dyDescent="0.2">
      <c r="A11" s="253"/>
      <c r="B11" s="253"/>
      <c r="C11" s="253"/>
      <c r="D11" s="253"/>
      <c r="E11" s="253"/>
      <c r="F11" s="253"/>
      <c r="G11" s="253"/>
      <c r="H11" s="253"/>
      <c r="I11" s="253"/>
    </row>
    <row r="12" spans="1:9" x14ac:dyDescent="0.2">
      <c r="A12" s="197"/>
      <c r="B12" s="197"/>
      <c r="C12" s="197"/>
      <c r="D12" s="197"/>
      <c r="E12" s="197"/>
      <c r="F12" s="197"/>
      <c r="G12" s="197"/>
      <c r="H12" s="197"/>
      <c r="I12" s="197"/>
    </row>
    <row r="13" spans="1:9" x14ac:dyDescent="0.2">
      <c r="A13" s="280" t="s">
        <v>74</v>
      </c>
      <c r="B13" s="280"/>
      <c r="C13" s="280"/>
      <c r="D13" s="280"/>
      <c r="E13" s="280"/>
      <c r="F13" s="280"/>
      <c r="G13" s="280"/>
      <c r="H13" s="280"/>
      <c r="I13" s="280"/>
    </row>
    <row r="15" spans="1:9" x14ac:dyDescent="0.2">
      <c r="A15" s="198" t="s">
        <v>75</v>
      </c>
    </row>
    <row r="17" spans="1:9" x14ac:dyDescent="0.2">
      <c r="A17" s="198" t="s">
        <v>43</v>
      </c>
    </row>
    <row r="19" spans="1:9" x14ac:dyDescent="0.2">
      <c r="A19" s="198" t="s">
        <v>26</v>
      </c>
    </row>
    <row r="20" spans="1:9" x14ac:dyDescent="0.2">
      <c r="A20" s="198" t="s">
        <v>76</v>
      </c>
    </row>
    <row r="21" spans="1:9" x14ac:dyDescent="0.2">
      <c r="A21" s="198" t="s">
        <v>77</v>
      </c>
    </row>
    <row r="22" spans="1:9" x14ac:dyDescent="0.2">
      <c r="A22" s="198" t="s">
        <v>430</v>
      </c>
    </row>
    <row r="23" spans="1:9" x14ac:dyDescent="0.2">
      <c r="A23" s="198" t="s">
        <v>431</v>
      </c>
    </row>
    <row r="24" spans="1:9" x14ac:dyDescent="0.2">
      <c r="A24" s="198" t="s">
        <v>432</v>
      </c>
    </row>
    <row r="26" spans="1:9" x14ac:dyDescent="0.2">
      <c r="A26" s="240" t="s">
        <v>11</v>
      </c>
      <c r="B26" s="241"/>
      <c r="C26" s="241"/>
      <c r="D26" s="241"/>
      <c r="E26" s="241"/>
      <c r="F26" s="241"/>
      <c r="G26" s="241"/>
      <c r="H26" s="241"/>
      <c r="I26" s="242"/>
    </row>
    <row r="27" spans="1:9" x14ac:dyDescent="0.2">
      <c r="A27" s="8"/>
      <c r="B27" s="9"/>
      <c r="C27" s="10" t="s">
        <v>29</v>
      </c>
      <c r="D27" s="10" t="s">
        <v>30</v>
      </c>
      <c r="E27" s="10" t="s">
        <v>31</v>
      </c>
      <c r="F27" s="10" t="s">
        <v>32</v>
      </c>
      <c r="G27" s="10" t="s">
        <v>374</v>
      </c>
      <c r="H27" s="10" t="s">
        <v>375</v>
      </c>
      <c r="I27" s="10" t="s">
        <v>376</v>
      </c>
    </row>
    <row r="28" spans="1:9" x14ac:dyDescent="0.2">
      <c r="A28" s="8"/>
      <c r="B28" s="9"/>
      <c r="C28" s="11" t="s">
        <v>10</v>
      </c>
      <c r="D28" s="13" t="s">
        <v>10</v>
      </c>
      <c r="E28" s="13" t="s">
        <v>10</v>
      </c>
      <c r="F28" s="13" t="s">
        <v>10</v>
      </c>
      <c r="G28" s="13" t="s">
        <v>377</v>
      </c>
      <c r="H28" s="13" t="s">
        <v>377</v>
      </c>
      <c r="I28" s="13" t="s">
        <v>377</v>
      </c>
    </row>
    <row r="29" spans="1:9" x14ac:dyDescent="0.2">
      <c r="A29" s="8" t="s">
        <v>0</v>
      </c>
      <c r="B29" s="9"/>
      <c r="C29" s="15">
        <v>2281992</v>
      </c>
      <c r="D29" s="15">
        <v>2281992</v>
      </c>
      <c r="E29" s="15">
        <v>2281992</v>
      </c>
      <c r="F29" s="15">
        <v>2281992</v>
      </c>
      <c r="G29" s="15">
        <v>2281992</v>
      </c>
      <c r="H29" s="15">
        <v>2281992</v>
      </c>
      <c r="I29" s="15">
        <v>2281992</v>
      </c>
    </row>
    <row r="30" spans="1:9" x14ac:dyDescent="0.2">
      <c r="A30" s="8" t="s">
        <v>1</v>
      </c>
      <c r="B30" s="9"/>
      <c r="C30" s="15">
        <v>670477</v>
      </c>
      <c r="D30" s="15">
        <f t="shared" ref="D30:I30" si="0">C41</f>
        <v>726603.47</v>
      </c>
      <c r="E30" s="15">
        <f t="shared" si="0"/>
        <v>774561.32</v>
      </c>
      <c r="F30" s="15">
        <f t="shared" si="0"/>
        <v>740515.41999999993</v>
      </c>
      <c r="G30" s="15">
        <f t="shared" si="0"/>
        <v>591662.6399999999</v>
      </c>
      <c r="H30" s="15">
        <f t="shared" si="0"/>
        <v>442810.05999999994</v>
      </c>
      <c r="I30" s="15">
        <f t="shared" si="0"/>
        <v>293957.47999999992</v>
      </c>
    </row>
    <row r="31" spans="1:9" x14ac:dyDescent="0.2">
      <c r="A31" s="8" t="s">
        <v>2</v>
      </c>
      <c r="B31" s="9"/>
      <c r="C31" s="15">
        <v>128375.43</v>
      </c>
      <c r="D31" s="15">
        <v>139780.07999999999</v>
      </c>
      <c r="E31" s="15">
        <v>76164</v>
      </c>
      <c r="F31" s="15">
        <v>44550.42</v>
      </c>
      <c r="G31" s="15">
        <v>44550.42</v>
      </c>
      <c r="H31" s="15">
        <v>44550.42</v>
      </c>
      <c r="I31" s="15">
        <v>44550.42</v>
      </c>
    </row>
    <row r="32" spans="1:9" x14ac:dyDescent="0.2">
      <c r="A32" s="8" t="s">
        <v>3</v>
      </c>
      <c r="B32" s="9"/>
      <c r="C32" s="15">
        <v>72248.960000000006</v>
      </c>
      <c r="D32" s="15">
        <v>91822.23</v>
      </c>
      <c r="E32" s="15">
        <v>110209.9</v>
      </c>
      <c r="F32" s="15">
        <v>193403.2</v>
      </c>
      <c r="G32" s="15">
        <v>193403</v>
      </c>
      <c r="H32" s="15">
        <v>193403</v>
      </c>
      <c r="I32" s="15">
        <v>193403</v>
      </c>
    </row>
    <row r="33" spans="1:9" x14ac:dyDescent="0.2">
      <c r="A33" s="8"/>
      <c r="B33" s="9"/>
      <c r="C33" s="15"/>
      <c r="D33" s="15"/>
      <c r="E33" s="15"/>
      <c r="F33" s="15"/>
      <c r="G33" s="15"/>
      <c r="H33" s="15"/>
      <c r="I33" s="15"/>
    </row>
    <row r="34" spans="1:9" x14ac:dyDescent="0.2">
      <c r="A34" s="8" t="s">
        <v>4</v>
      </c>
      <c r="B34" s="6"/>
      <c r="C34" s="16"/>
      <c r="D34" s="16"/>
      <c r="E34" s="16"/>
      <c r="F34" s="14"/>
      <c r="G34" s="14"/>
      <c r="H34" s="14"/>
      <c r="I34" s="14"/>
    </row>
    <row r="35" spans="1:9" x14ac:dyDescent="0.2">
      <c r="A35" s="8" t="s">
        <v>28</v>
      </c>
      <c r="B35" s="9"/>
      <c r="C35" s="16"/>
      <c r="D35" s="16"/>
      <c r="E35" s="16"/>
      <c r="F35" s="14"/>
      <c r="G35" s="14"/>
      <c r="H35" s="14"/>
      <c r="I35" s="14"/>
    </row>
    <row r="36" spans="1:9" x14ac:dyDescent="0.2">
      <c r="A36" s="24"/>
      <c r="B36" s="25"/>
      <c r="C36" s="15"/>
      <c r="D36" s="15"/>
      <c r="E36" s="15"/>
      <c r="F36" s="15"/>
      <c r="G36" s="15"/>
      <c r="H36" s="15"/>
      <c r="I36" s="15"/>
    </row>
    <row r="37" spans="1:9" x14ac:dyDescent="0.2">
      <c r="A37" s="24"/>
      <c r="B37" s="25"/>
      <c r="C37" s="15"/>
      <c r="D37" s="15"/>
      <c r="E37" s="15"/>
      <c r="F37" s="15"/>
      <c r="G37" s="15"/>
      <c r="H37" s="15"/>
      <c r="I37" s="15"/>
    </row>
    <row r="38" spans="1:9" x14ac:dyDescent="0.2">
      <c r="A38" s="24"/>
      <c r="B38" s="25"/>
      <c r="C38" s="15"/>
      <c r="D38" s="15"/>
      <c r="E38" s="15"/>
      <c r="F38" s="15"/>
      <c r="G38" s="15"/>
      <c r="H38" s="15"/>
      <c r="I38" s="15"/>
    </row>
    <row r="39" spans="1:9" x14ac:dyDescent="0.2">
      <c r="A39" s="8" t="s">
        <v>5</v>
      </c>
      <c r="B39" s="9"/>
      <c r="C39" s="14">
        <f t="shared" ref="C39:F39" si="1">SUM(C36:C38)</f>
        <v>0</v>
      </c>
      <c r="D39" s="14">
        <f t="shared" si="1"/>
        <v>0</v>
      </c>
      <c r="E39" s="14">
        <f t="shared" si="1"/>
        <v>0</v>
      </c>
      <c r="F39" s="14">
        <f t="shared" si="1"/>
        <v>0</v>
      </c>
      <c r="G39" s="14">
        <f t="shared" ref="G39:I39" si="2">SUM(G36:G38)</f>
        <v>0</v>
      </c>
      <c r="H39" s="14">
        <f t="shared" si="2"/>
        <v>0</v>
      </c>
      <c r="I39" s="14">
        <f t="shared" si="2"/>
        <v>0</v>
      </c>
    </row>
    <row r="40" spans="1:9" x14ac:dyDescent="0.2">
      <c r="A40" s="8"/>
      <c r="B40" s="9"/>
      <c r="C40" s="15"/>
      <c r="D40" s="15"/>
      <c r="E40" s="15"/>
      <c r="F40" s="15"/>
      <c r="G40" s="15"/>
      <c r="H40" s="15"/>
      <c r="I40" s="15"/>
    </row>
    <row r="41" spans="1:9" x14ac:dyDescent="0.2">
      <c r="A41" s="8" t="s">
        <v>7</v>
      </c>
      <c r="B41" s="9"/>
      <c r="C41" s="14">
        <f t="shared" ref="C41:I41" si="3">+C30+C31-C32+C39</f>
        <v>726603.47</v>
      </c>
      <c r="D41" s="14">
        <f t="shared" si="3"/>
        <v>774561.32</v>
      </c>
      <c r="E41" s="14">
        <f t="shared" si="3"/>
        <v>740515.41999999993</v>
      </c>
      <c r="F41" s="14">
        <f t="shared" si="3"/>
        <v>591662.6399999999</v>
      </c>
      <c r="G41" s="14">
        <f t="shared" si="3"/>
        <v>442810.05999999994</v>
      </c>
      <c r="H41" s="14">
        <f t="shared" si="3"/>
        <v>293957.47999999992</v>
      </c>
      <c r="I41" s="14">
        <f t="shared" si="3"/>
        <v>145104.89999999991</v>
      </c>
    </row>
    <row r="42" spans="1:9" x14ac:dyDescent="0.2">
      <c r="A42" s="24"/>
      <c r="B42" s="25"/>
      <c r="C42" s="15"/>
      <c r="D42" s="15"/>
      <c r="E42" s="15"/>
      <c r="F42" s="15"/>
      <c r="G42" s="15"/>
      <c r="H42" s="15"/>
      <c r="I42" s="15"/>
    </row>
    <row r="43" spans="1:9" x14ac:dyDescent="0.2">
      <c r="A43" s="8" t="s">
        <v>23</v>
      </c>
      <c r="B43" s="9"/>
      <c r="C43" s="15"/>
      <c r="D43" s="15"/>
      <c r="E43" s="15"/>
      <c r="F43" s="15"/>
      <c r="G43" s="15"/>
      <c r="H43" s="15"/>
      <c r="I43" s="15"/>
    </row>
    <row r="44" spans="1:9" x14ac:dyDescent="0.2">
      <c r="A44" s="24"/>
      <c r="B44" s="25"/>
      <c r="C44" s="15"/>
      <c r="D44" s="15"/>
      <c r="E44" s="15"/>
      <c r="F44" s="15"/>
      <c r="G44" s="15"/>
      <c r="H44" s="15"/>
      <c r="I44" s="15"/>
    </row>
    <row r="45" spans="1:9" x14ac:dyDescent="0.2">
      <c r="A45" s="8" t="s">
        <v>24</v>
      </c>
      <c r="B45" s="28"/>
      <c r="C45" s="29">
        <f t="shared" ref="C45:I45" si="4">C41-C43</f>
        <v>726603.47</v>
      </c>
      <c r="D45" s="29">
        <f t="shared" si="4"/>
        <v>774561.32</v>
      </c>
      <c r="E45" s="29">
        <f t="shared" si="4"/>
        <v>740515.41999999993</v>
      </c>
      <c r="F45" s="29">
        <f t="shared" si="4"/>
        <v>591662.6399999999</v>
      </c>
      <c r="G45" s="29">
        <f t="shared" si="4"/>
        <v>442810.05999999994</v>
      </c>
      <c r="H45" s="29">
        <f t="shared" si="4"/>
        <v>293957.47999999992</v>
      </c>
      <c r="I45" s="29">
        <f t="shared" si="4"/>
        <v>145104.89999999991</v>
      </c>
    </row>
    <row r="46" spans="1:9" x14ac:dyDescent="0.2">
      <c r="A46" s="30"/>
      <c r="B46" s="30"/>
      <c r="C46" s="31"/>
      <c r="D46" s="31"/>
      <c r="E46" s="31"/>
      <c r="F46" s="31"/>
      <c r="G46" s="31"/>
      <c r="H46" s="31"/>
      <c r="I46" s="31"/>
    </row>
    <row r="47" spans="1:9" x14ac:dyDescent="0.2">
      <c r="A47" s="32" t="s">
        <v>25</v>
      </c>
      <c r="B47" s="3"/>
      <c r="C47" s="33"/>
      <c r="D47" s="33"/>
      <c r="E47" s="33"/>
      <c r="F47" s="33"/>
      <c r="G47" s="33"/>
      <c r="H47" s="33"/>
      <c r="I47" s="33"/>
    </row>
    <row r="48" spans="1:9" x14ac:dyDescent="0.2">
      <c r="A48" s="34" t="s">
        <v>27</v>
      </c>
      <c r="B48" s="25"/>
      <c r="C48" s="27"/>
      <c r="D48" s="27"/>
      <c r="E48" s="27"/>
      <c r="F48" s="27"/>
      <c r="G48" s="27"/>
      <c r="H48" s="27"/>
      <c r="I48" s="27"/>
    </row>
    <row r="49" spans="1:9" x14ac:dyDescent="0.2">
      <c r="A49" s="8"/>
      <c r="B49" s="9"/>
      <c r="C49" s="15"/>
      <c r="D49" s="15"/>
      <c r="E49" s="15"/>
      <c r="F49" s="15"/>
      <c r="G49" s="15"/>
      <c r="H49" s="15"/>
      <c r="I49" s="15"/>
    </row>
    <row r="50" spans="1:9" x14ac:dyDescent="0.2">
      <c r="A50" s="8" t="s">
        <v>6</v>
      </c>
      <c r="B50" s="9"/>
      <c r="C50" s="15"/>
      <c r="D50" s="15"/>
      <c r="E50" s="15"/>
      <c r="F50" s="15"/>
      <c r="G50" s="15"/>
      <c r="H50" s="15"/>
      <c r="I50" s="15"/>
    </row>
    <row r="51" spans="1:9" x14ac:dyDescent="0.2">
      <c r="A51" s="8"/>
      <c r="B51" s="9"/>
      <c r="C51" s="15"/>
      <c r="D51" s="15"/>
      <c r="E51" s="15"/>
      <c r="F51" s="15"/>
      <c r="G51" s="15"/>
      <c r="H51" s="15"/>
      <c r="I51" s="15"/>
    </row>
    <row r="52" spans="1:9" x14ac:dyDescent="0.2">
      <c r="A52" s="34" t="s">
        <v>8</v>
      </c>
      <c r="B52" s="28"/>
      <c r="C52" s="15"/>
      <c r="D52" s="15"/>
      <c r="E52" s="15"/>
      <c r="F52" s="15"/>
      <c r="G52" s="15"/>
      <c r="H52" s="15"/>
      <c r="I52" s="15"/>
    </row>
    <row r="53" spans="1:9" x14ac:dyDescent="0.2">
      <c r="A53" s="35" t="s">
        <v>9</v>
      </c>
      <c r="B53" s="36"/>
      <c r="C53" s="15"/>
      <c r="D53" s="15"/>
      <c r="E53" s="15"/>
      <c r="F53" s="15"/>
      <c r="G53" s="15"/>
      <c r="H53" s="15"/>
      <c r="I53" s="15"/>
    </row>
  </sheetData>
  <sheetProtection selectLockedCells="1"/>
  <mergeCells count="3">
    <mergeCell ref="A8:I11"/>
    <mergeCell ref="A13:I13"/>
    <mergeCell ref="A26:I26"/>
  </mergeCells>
  <printOptions horizontalCentered="1"/>
  <pageMargins left="0.75" right="0.75" top="0.6" bottom="0.55000000000000004" header="0.28000000000000003" footer="0.16"/>
  <pageSetup scale="7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86D2D8-F683-4071-8DE8-BD4E40E01D79}">
  <sheetPr>
    <pageSetUpPr fitToPage="1"/>
  </sheetPr>
  <dimension ref="A2:I45"/>
  <sheetViews>
    <sheetView zoomScaleNormal="100" workbookViewId="0">
      <selection activeCell="J1" sqref="J1"/>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2" spans="1:9" x14ac:dyDescent="0.2">
      <c r="A2" s="1" t="s">
        <v>12</v>
      </c>
      <c r="B2" s="2" t="s">
        <v>44</v>
      </c>
      <c r="C2" s="3"/>
      <c r="D2" s="3"/>
      <c r="G2" s="4" t="s">
        <v>13</v>
      </c>
      <c r="H2" s="2" t="s">
        <v>33</v>
      </c>
      <c r="I2" s="3"/>
    </row>
    <row r="3" spans="1:9" x14ac:dyDescent="0.2">
      <c r="A3" s="1" t="s">
        <v>21</v>
      </c>
      <c r="B3" s="2" t="s">
        <v>34</v>
      </c>
      <c r="C3" s="3"/>
      <c r="D3" s="3"/>
      <c r="G3" s="4" t="s">
        <v>14</v>
      </c>
      <c r="H3" s="5" t="s">
        <v>35</v>
      </c>
      <c r="I3" s="6"/>
    </row>
    <row r="4" spans="1:9" x14ac:dyDescent="0.2">
      <c r="A4" s="1" t="s">
        <v>15</v>
      </c>
      <c r="B4" s="2" t="s">
        <v>36</v>
      </c>
      <c r="C4" s="3"/>
      <c r="D4" s="3"/>
      <c r="G4" s="4" t="s">
        <v>17</v>
      </c>
      <c r="H4" s="2" t="s">
        <v>37</v>
      </c>
      <c r="I4" s="3"/>
    </row>
    <row r="5" spans="1:9" x14ac:dyDescent="0.2">
      <c r="A5" s="1" t="s">
        <v>16</v>
      </c>
      <c r="B5" s="5" t="s">
        <v>38</v>
      </c>
      <c r="C5" s="6"/>
      <c r="D5" s="6"/>
      <c r="G5" s="4" t="s">
        <v>18</v>
      </c>
      <c r="H5" s="5" t="s">
        <v>39</v>
      </c>
      <c r="I5" s="6"/>
    </row>
    <row r="8" spans="1:9" s="7" customFormat="1" ht="30" customHeight="1" x14ac:dyDescent="0.2">
      <c r="A8" s="244" t="s">
        <v>40</v>
      </c>
      <c r="B8" s="244"/>
      <c r="C8" s="244"/>
      <c r="D8" s="244"/>
      <c r="E8" s="244"/>
      <c r="F8" s="244"/>
      <c r="G8" s="244"/>
      <c r="H8" s="244"/>
      <c r="I8" s="244"/>
    </row>
    <row r="9" spans="1:9" s="7" customFormat="1" x14ac:dyDescent="0.2"/>
    <row r="10" spans="1:9" x14ac:dyDescent="0.2">
      <c r="A10" s="280" t="s">
        <v>41</v>
      </c>
      <c r="B10" s="280"/>
      <c r="C10" s="280"/>
      <c r="D10" s="280"/>
      <c r="E10" s="280"/>
      <c r="F10" s="280"/>
      <c r="G10" s="280"/>
      <c r="H10" s="280"/>
      <c r="I10" s="280"/>
    </row>
    <row r="11" spans="1:9" s="7" customFormat="1" x14ac:dyDescent="0.2"/>
    <row r="12" spans="1:9" s="7" customFormat="1" ht="28.5" customHeight="1" x14ac:dyDescent="0.2">
      <c r="A12" s="244" t="s">
        <v>42</v>
      </c>
      <c r="B12" s="244"/>
      <c r="C12" s="244"/>
      <c r="D12" s="244"/>
      <c r="E12" s="244"/>
      <c r="F12" s="244"/>
      <c r="G12" s="244"/>
      <c r="H12" s="244"/>
      <c r="I12" s="244"/>
    </row>
    <row r="13" spans="1:9" s="7" customFormat="1" x14ac:dyDescent="0.2"/>
    <row r="14" spans="1:9" s="7" customFormat="1" x14ac:dyDescent="0.2">
      <c r="A14" s="244" t="s">
        <v>475</v>
      </c>
      <c r="B14" s="244"/>
      <c r="C14" s="244"/>
      <c r="D14" s="244"/>
      <c r="E14" s="244"/>
      <c r="F14" s="244"/>
      <c r="G14" s="244"/>
      <c r="H14" s="244"/>
      <c r="I14" s="244"/>
    </row>
    <row r="15" spans="1:9" s="7" customFormat="1" x14ac:dyDescent="0.2">
      <c r="A15" s="201" t="s">
        <v>476</v>
      </c>
      <c r="B15" s="221"/>
      <c r="C15" s="221"/>
      <c r="D15" s="221"/>
      <c r="E15" s="221"/>
      <c r="F15" s="221"/>
      <c r="G15" s="221"/>
      <c r="H15" s="221"/>
      <c r="I15" s="221"/>
    </row>
    <row r="16" spans="1:9" s="7" customFormat="1" x14ac:dyDescent="0.2">
      <c r="A16" s="233" t="s">
        <v>477</v>
      </c>
      <c r="B16" s="221"/>
      <c r="C16" s="221"/>
      <c r="D16" s="221"/>
      <c r="E16" s="221"/>
      <c r="F16" s="221"/>
      <c r="G16" s="221"/>
      <c r="H16" s="221"/>
      <c r="I16" s="221"/>
    </row>
    <row r="18" spans="1:9" x14ac:dyDescent="0.2">
      <c r="A18" s="240" t="s">
        <v>11</v>
      </c>
      <c r="B18" s="241"/>
      <c r="C18" s="241"/>
      <c r="D18" s="241"/>
      <c r="E18" s="241"/>
      <c r="F18" s="241"/>
      <c r="G18" s="241"/>
      <c r="H18" s="241"/>
      <c r="I18" s="242"/>
    </row>
    <row r="19" spans="1:9" x14ac:dyDescent="0.2">
      <c r="A19" s="8"/>
      <c r="B19" s="9"/>
      <c r="C19" s="10" t="s">
        <v>29</v>
      </c>
      <c r="D19" s="10" t="s">
        <v>30</v>
      </c>
      <c r="E19" s="10" t="s">
        <v>31</v>
      </c>
      <c r="F19" s="10" t="s">
        <v>32</v>
      </c>
      <c r="G19" s="10" t="s">
        <v>374</v>
      </c>
      <c r="H19" s="10" t="s">
        <v>375</v>
      </c>
      <c r="I19" s="10" t="s">
        <v>376</v>
      </c>
    </row>
    <row r="20" spans="1:9" x14ac:dyDescent="0.2">
      <c r="A20" s="8"/>
      <c r="B20" s="9"/>
      <c r="C20" s="11" t="s">
        <v>10</v>
      </c>
      <c r="D20" s="13" t="s">
        <v>10</v>
      </c>
      <c r="E20" s="13" t="s">
        <v>10</v>
      </c>
      <c r="F20" s="13" t="s">
        <v>10</v>
      </c>
      <c r="G20" s="13" t="s">
        <v>377</v>
      </c>
      <c r="H20" s="13" t="s">
        <v>377</v>
      </c>
      <c r="I20" s="13" t="s">
        <v>377</v>
      </c>
    </row>
    <row r="21" spans="1:9" x14ac:dyDescent="0.2">
      <c r="A21" s="8" t="s">
        <v>0</v>
      </c>
      <c r="B21" s="9"/>
      <c r="C21" s="15">
        <v>759649</v>
      </c>
      <c r="D21" s="15">
        <v>759649</v>
      </c>
      <c r="E21" s="15">
        <v>759649</v>
      </c>
      <c r="F21" s="15">
        <v>759649</v>
      </c>
      <c r="G21" s="15">
        <v>759649</v>
      </c>
      <c r="H21" s="15">
        <v>759649</v>
      </c>
      <c r="I21" s="15">
        <v>759649</v>
      </c>
    </row>
    <row r="22" spans="1:9" x14ac:dyDescent="0.2">
      <c r="A22" s="8" t="s">
        <v>1</v>
      </c>
      <c r="B22" s="9"/>
      <c r="C22" s="15">
        <v>96771.81</v>
      </c>
      <c r="D22" s="15">
        <f t="shared" ref="D22" si="0">C33</f>
        <v>96771.81</v>
      </c>
      <c r="E22" s="15">
        <f t="shared" ref="E22" si="1">D33</f>
        <v>96771.81</v>
      </c>
      <c r="F22" s="15">
        <f t="shared" ref="F22" si="2">E33</f>
        <v>509890.26</v>
      </c>
      <c r="G22" s="15">
        <v>965388.01</v>
      </c>
      <c r="H22" s="15">
        <v>965388.01</v>
      </c>
      <c r="I22" s="15">
        <v>965388.01</v>
      </c>
    </row>
    <row r="23" spans="1:9" x14ac:dyDescent="0.2">
      <c r="A23" s="8" t="s">
        <v>2</v>
      </c>
      <c r="B23" s="9"/>
      <c r="C23" s="15">
        <v>0</v>
      </c>
      <c r="D23" s="15">
        <v>0</v>
      </c>
      <c r="E23" s="15">
        <v>413118.45</v>
      </c>
      <c r="F23" s="15">
        <v>455497.75</v>
      </c>
      <c r="G23" s="15">
        <v>455497.75</v>
      </c>
      <c r="H23" s="15">
        <v>455497.75</v>
      </c>
      <c r="I23" s="15">
        <v>455497.75</v>
      </c>
    </row>
    <row r="24" spans="1:9" x14ac:dyDescent="0.2">
      <c r="A24" s="8" t="s">
        <v>3</v>
      </c>
      <c r="B24" s="9"/>
      <c r="C24" s="14">
        <v>0</v>
      </c>
      <c r="D24" s="15">
        <v>0</v>
      </c>
      <c r="E24" s="15">
        <v>0</v>
      </c>
      <c r="F24" s="15">
        <v>0</v>
      </c>
      <c r="G24" s="15">
        <v>455497.75</v>
      </c>
      <c r="H24" s="15">
        <v>455497.75</v>
      </c>
      <c r="I24" s="15">
        <v>455497.75</v>
      </c>
    </row>
    <row r="25" spans="1:9" x14ac:dyDescent="0.2">
      <c r="A25" s="8"/>
      <c r="B25" s="9"/>
      <c r="C25" s="15"/>
      <c r="D25" s="15"/>
      <c r="E25" s="15"/>
      <c r="F25" s="15"/>
      <c r="G25" s="15"/>
      <c r="H25" s="15"/>
      <c r="I25" s="15"/>
    </row>
    <row r="26" spans="1:9" x14ac:dyDescent="0.2">
      <c r="A26" s="8" t="s">
        <v>4</v>
      </c>
      <c r="B26" s="6"/>
      <c r="C26" s="16"/>
      <c r="D26" s="16"/>
      <c r="E26" s="16"/>
      <c r="F26" s="14"/>
      <c r="G26" s="14"/>
      <c r="H26" s="14"/>
      <c r="I26" s="14"/>
    </row>
    <row r="27" spans="1:9" x14ac:dyDescent="0.2">
      <c r="A27" s="17" t="s">
        <v>28</v>
      </c>
      <c r="B27" s="18"/>
      <c r="C27" s="20"/>
      <c r="D27" s="16"/>
      <c r="E27" s="16"/>
      <c r="F27" s="14"/>
      <c r="G27" s="14"/>
      <c r="H27" s="14"/>
      <c r="I27" s="14"/>
    </row>
    <row r="28" spans="1:9" x14ac:dyDescent="0.2">
      <c r="A28" s="21"/>
      <c r="B28" s="22"/>
      <c r="C28" s="23"/>
      <c r="D28" s="15"/>
      <c r="E28" s="15"/>
      <c r="F28" s="15"/>
      <c r="G28" s="15"/>
      <c r="H28" s="15"/>
      <c r="I28" s="15"/>
    </row>
    <row r="29" spans="1:9" ht="12.75" customHeight="1" x14ac:dyDescent="0.2">
      <c r="A29" s="21"/>
      <c r="B29" s="22"/>
      <c r="C29" s="23"/>
      <c r="D29" s="15"/>
      <c r="E29" s="15"/>
      <c r="F29" s="15"/>
      <c r="G29" s="15"/>
      <c r="H29" s="15"/>
      <c r="I29" s="15"/>
    </row>
    <row r="30" spans="1:9" x14ac:dyDescent="0.2">
      <c r="A30" s="21"/>
      <c r="B30" s="22"/>
      <c r="C30" s="23"/>
      <c r="D30" s="15"/>
      <c r="E30" s="15"/>
      <c r="F30" s="15"/>
      <c r="G30" s="15"/>
      <c r="H30" s="15"/>
      <c r="I30" s="15"/>
    </row>
    <row r="31" spans="1:9" x14ac:dyDescent="0.2">
      <c r="A31" s="8" t="s">
        <v>5</v>
      </c>
      <c r="B31" s="9"/>
      <c r="C31" s="14">
        <v>0</v>
      </c>
      <c r="D31" s="14">
        <f t="shared" ref="D31:F31" si="3">SUM(D28:D30)</f>
        <v>0</v>
      </c>
      <c r="E31" s="14">
        <f t="shared" si="3"/>
        <v>0</v>
      </c>
      <c r="F31" s="14">
        <f t="shared" si="3"/>
        <v>0</v>
      </c>
      <c r="G31" s="14">
        <f t="shared" ref="G31:I31" si="4">SUM(G28:G30)</f>
        <v>0</v>
      </c>
      <c r="H31" s="14">
        <f t="shared" si="4"/>
        <v>0</v>
      </c>
      <c r="I31" s="14">
        <f t="shared" si="4"/>
        <v>0</v>
      </c>
    </row>
    <row r="32" spans="1:9" x14ac:dyDescent="0.2">
      <c r="A32" s="8"/>
      <c r="B32" s="9"/>
      <c r="C32" s="15"/>
      <c r="D32" s="15"/>
      <c r="E32" s="15"/>
      <c r="F32" s="15"/>
      <c r="G32" s="15"/>
      <c r="H32" s="15"/>
      <c r="I32" s="15"/>
    </row>
    <row r="33" spans="1:9" x14ac:dyDescent="0.2">
      <c r="A33" s="8" t="s">
        <v>7</v>
      </c>
      <c r="B33" s="9"/>
      <c r="C33" s="14">
        <v>96771.81</v>
      </c>
      <c r="D33" s="14">
        <f>+D22+D23-D24+D31</f>
        <v>96771.81</v>
      </c>
      <c r="E33" s="14">
        <f>+E22+E23-E24+E31</f>
        <v>509890.26</v>
      </c>
      <c r="F33" s="14">
        <f t="shared" ref="F33:I33" si="5">+F22+F23-F24+F31</f>
        <v>965388.01</v>
      </c>
      <c r="G33" s="14">
        <f t="shared" si="5"/>
        <v>965388.01</v>
      </c>
      <c r="H33" s="14">
        <f t="shared" si="5"/>
        <v>965388.01</v>
      </c>
      <c r="I33" s="14">
        <f t="shared" si="5"/>
        <v>965388.01</v>
      </c>
    </row>
    <row r="34" spans="1:9" x14ac:dyDescent="0.2">
      <c r="A34" s="24"/>
      <c r="B34" s="25"/>
      <c r="C34" s="15"/>
      <c r="D34" s="15"/>
      <c r="E34" s="15"/>
      <c r="F34" s="15"/>
      <c r="G34" s="15"/>
      <c r="H34" s="15"/>
      <c r="I34" s="15"/>
    </row>
    <row r="35" spans="1:9" x14ac:dyDescent="0.2">
      <c r="A35" s="8" t="s">
        <v>23</v>
      </c>
      <c r="B35" s="9"/>
      <c r="C35" s="15"/>
      <c r="D35" s="15"/>
      <c r="E35" s="15"/>
      <c r="F35" s="15"/>
      <c r="G35" s="15"/>
      <c r="H35" s="15"/>
      <c r="I35" s="15"/>
    </row>
    <row r="36" spans="1:9" x14ac:dyDescent="0.2">
      <c r="A36" s="24"/>
      <c r="B36" s="25"/>
      <c r="C36" s="15"/>
      <c r="D36" s="15"/>
      <c r="E36" s="15"/>
      <c r="F36" s="15"/>
      <c r="G36" s="15"/>
      <c r="H36" s="15"/>
      <c r="I36" s="15"/>
    </row>
    <row r="37" spans="1:9" x14ac:dyDescent="0.2">
      <c r="A37" s="8" t="s">
        <v>24</v>
      </c>
      <c r="B37" s="28"/>
      <c r="C37" s="29">
        <f t="shared" ref="C37:F37" si="6">C33-C35</f>
        <v>96771.81</v>
      </c>
      <c r="D37" s="29">
        <f t="shared" si="6"/>
        <v>96771.81</v>
      </c>
      <c r="E37" s="29">
        <f t="shared" si="6"/>
        <v>509890.26</v>
      </c>
      <c r="F37" s="29">
        <f t="shared" si="6"/>
        <v>965388.01</v>
      </c>
      <c r="G37" s="29">
        <f t="shared" ref="G37:I37" si="7">G33-G35</f>
        <v>965388.01</v>
      </c>
      <c r="H37" s="29">
        <f t="shared" si="7"/>
        <v>965388.01</v>
      </c>
      <c r="I37" s="29">
        <f t="shared" si="7"/>
        <v>965388.01</v>
      </c>
    </row>
    <row r="38" spans="1:9" x14ac:dyDescent="0.2">
      <c r="A38" s="30"/>
      <c r="B38" s="30"/>
      <c r="C38" s="31"/>
      <c r="D38" s="31"/>
      <c r="E38" s="31"/>
      <c r="F38" s="31"/>
      <c r="G38" s="31"/>
      <c r="H38" s="31"/>
      <c r="I38" s="31"/>
    </row>
    <row r="39" spans="1:9" x14ac:dyDescent="0.2">
      <c r="A39" s="32" t="s">
        <v>25</v>
      </c>
      <c r="B39" s="3"/>
      <c r="C39" s="33"/>
      <c r="D39" s="33"/>
      <c r="E39" s="33"/>
      <c r="F39" s="33"/>
      <c r="G39" s="33"/>
      <c r="H39" s="33"/>
      <c r="I39" s="33"/>
    </row>
    <row r="40" spans="1:9" x14ac:dyDescent="0.2">
      <c r="A40" s="34" t="s">
        <v>27</v>
      </c>
      <c r="B40" s="25"/>
      <c r="C40" s="27"/>
      <c r="D40" s="27"/>
      <c r="E40" s="27"/>
      <c r="F40" s="27"/>
      <c r="G40" s="27"/>
      <c r="H40" s="27"/>
      <c r="I40" s="27"/>
    </row>
    <row r="41" spans="1:9" x14ac:dyDescent="0.2">
      <c r="A41" s="8"/>
      <c r="B41" s="9"/>
      <c r="C41" s="15"/>
      <c r="D41" s="15"/>
      <c r="E41" s="15"/>
      <c r="F41" s="15"/>
      <c r="G41" s="15"/>
      <c r="H41" s="15"/>
      <c r="I41" s="15"/>
    </row>
    <row r="42" spans="1:9" x14ac:dyDescent="0.2">
      <c r="A42" s="8" t="s">
        <v>6</v>
      </c>
      <c r="B42" s="9"/>
      <c r="C42" s="15"/>
      <c r="D42" s="15"/>
      <c r="E42" s="15"/>
      <c r="F42" s="15"/>
      <c r="G42" s="15"/>
      <c r="H42" s="15"/>
      <c r="I42" s="15"/>
    </row>
    <row r="43" spans="1:9" x14ac:dyDescent="0.2">
      <c r="A43" s="8"/>
      <c r="B43" s="9"/>
      <c r="C43" s="15"/>
      <c r="D43" s="15"/>
      <c r="E43" s="15"/>
      <c r="F43" s="15"/>
      <c r="G43" s="15"/>
      <c r="H43" s="15"/>
      <c r="I43" s="15"/>
    </row>
    <row r="44" spans="1:9" x14ac:dyDescent="0.2">
      <c r="A44" s="34" t="s">
        <v>8</v>
      </c>
      <c r="B44" s="28"/>
      <c r="C44" s="15"/>
      <c r="D44" s="15"/>
      <c r="E44" s="15"/>
      <c r="F44" s="15"/>
      <c r="G44" s="15"/>
      <c r="H44" s="15"/>
      <c r="I44" s="15"/>
    </row>
    <row r="45" spans="1:9" x14ac:dyDescent="0.2">
      <c r="A45" s="35" t="s">
        <v>9</v>
      </c>
      <c r="B45" s="36"/>
      <c r="C45" s="15"/>
      <c r="D45" s="15"/>
      <c r="E45" s="15"/>
      <c r="F45" s="15"/>
      <c r="G45" s="15"/>
      <c r="H45" s="15"/>
      <c r="I45" s="15"/>
    </row>
  </sheetData>
  <sheetProtection selectLockedCells="1"/>
  <mergeCells count="5">
    <mergeCell ref="A8:I8"/>
    <mergeCell ref="A10:I10"/>
    <mergeCell ref="A12:I12"/>
    <mergeCell ref="A14:I14"/>
    <mergeCell ref="A18:I18"/>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5EB7A3-2587-4AD9-9ADC-354FBC7314F7}">
  <sheetPr>
    <pageSetUpPr fitToPage="1"/>
  </sheetPr>
  <dimension ref="A1:J45"/>
  <sheetViews>
    <sheetView zoomScaleNormal="100" zoomScaleSheetLayoutView="100" zoomScalePageLayoutView="90" workbookViewId="0">
      <selection activeCell="K34" sqref="K34"/>
    </sheetView>
  </sheetViews>
  <sheetFormatPr defaultColWidth="10.28515625" defaultRowHeight="12.75" x14ac:dyDescent="0.2"/>
  <cols>
    <col min="1" max="2" width="14.7109375" style="7" customWidth="1"/>
    <col min="3" max="8" width="14" style="7" customWidth="1"/>
    <col min="9" max="9" width="13.140625" style="7" customWidth="1"/>
    <col min="10" max="16384" width="10.28515625" style="7"/>
  </cols>
  <sheetData>
    <row r="1" spans="1:9" x14ac:dyDescent="0.2">
      <c r="A1" s="58"/>
      <c r="B1" s="58"/>
      <c r="C1" s="58"/>
      <c r="D1" s="58"/>
      <c r="E1" s="58"/>
      <c r="F1" s="58"/>
      <c r="G1" s="58"/>
      <c r="H1" s="58"/>
      <c r="I1" s="58"/>
    </row>
    <row r="2" spans="1:9" x14ac:dyDescent="0.2">
      <c r="A2" s="58" t="s">
        <v>12</v>
      </c>
      <c r="B2" s="61" t="s">
        <v>44</v>
      </c>
      <c r="C2" s="61"/>
      <c r="D2" s="61"/>
      <c r="E2" s="58"/>
      <c r="F2" s="58"/>
      <c r="G2" s="109" t="s">
        <v>13</v>
      </c>
      <c r="H2" s="38" t="s">
        <v>246</v>
      </c>
      <c r="I2" s="61"/>
    </row>
    <row r="3" spans="1:9" x14ac:dyDescent="0.2">
      <c r="A3" s="58" t="s">
        <v>21</v>
      </c>
      <c r="B3" s="61" t="s">
        <v>247</v>
      </c>
      <c r="C3" s="61"/>
      <c r="D3" s="61"/>
      <c r="E3" s="58"/>
      <c r="F3" s="58"/>
      <c r="G3" s="109" t="s">
        <v>14</v>
      </c>
      <c r="H3" s="40" t="s">
        <v>248</v>
      </c>
      <c r="I3" s="62"/>
    </row>
    <row r="4" spans="1:9" x14ac:dyDescent="0.2">
      <c r="A4" s="58" t="s">
        <v>15</v>
      </c>
      <c r="B4" s="61" t="s">
        <v>289</v>
      </c>
      <c r="C4" s="61"/>
      <c r="D4" s="61"/>
      <c r="E4" s="58"/>
      <c r="F4" s="58"/>
      <c r="G4" s="109" t="s">
        <v>17</v>
      </c>
      <c r="H4" s="61" t="s">
        <v>290</v>
      </c>
      <c r="I4" s="61"/>
    </row>
    <row r="5" spans="1:9" x14ac:dyDescent="0.2">
      <c r="A5" s="58" t="s">
        <v>16</v>
      </c>
      <c r="B5" s="61" t="s">
        <v>291</v>
      </c>
      <c r="C5" s="62"/>
      <c r="D5" s="62"/>
      <c r="E5" s="58"/>
      <c r="F5" s="58"/>
      <c r="G5" s="109" t="s">
        <v>18</v>
      </c>
      <c r="H5" s="62" t="s">
        <v>292</v>
      </c>
      <c r="I5" s="62"/>
    </row>
    <row r="6" spans="1:9" x14ac:dyDescent="0.2">
      <c r="A6" s="58"/>
      <c r="B6" s="58"/>
      <c r="C6" s="58"/>
      <c r="D6" s="58"/>
      <c r="E6" s="58"/>
      <c r="F6" s="58"/>
      <c r="G6" s="58"/>
      <c r="H6" s="58"/>
      <c r="I6" s="58"/>
    </row>
    <row r="7" spans="1:9" x14ac:dyDescent="0.2">
      <c r="A7" s="58"/>
      <c r="B7" s="58"/>
      <c r="C7" s="58"/>
      <c r="D7" s="58"/>
      <c r="E7" s="58"/>
      <c r="F7" s="58"/>
      <c r="G7" s="58"/>
      <c r="H7" s="58"/>
      <c r="I7" s="58"/>
    </row>
    <row r="8" spans="1:9" x14ac:dyDescent="0.2">
      <c r="A8" s="58" t="s">
        <v>293</v>
      </c>
      <c r="B8" s="58"/>
      <c r="C8" s="58"/>
      <c r="D8" s="58"/>
      <c r="E8" s="58"/>
      <c r="F8" s="58"/>
      <c r="G8" s="58"/>
      <c r="H8" s="58"/>
      <c r="I8" s="58"/>
    </row>
    <row r="9" spans="1:9" x14ac:dyDescent="0.2">
      <c r="A9" s="58"/>
      <c r="B9" s="58"/>
      <c r="C9" s="58"/>
      <c r="D9" s="58"/>
      <c r="E9" s="58"/>
      <c r="F9" s="58"/>
      <c r="G9" s="58"/>
      <c r="H9" s="58"/>
      <c r="I9" s="58"/>
    </row>
    <row r="10" spans="1:9" x14ac:dyDescent="0.2">
      <c r="A10" s="58" t="s">
        <v>294</v>
      </c>
      <c r="B10" s="58"/>
      <c r="C10" s="58"/>
      <c r="D10" s="58"/>
      <c r="E10" s="58"/>
      <c r="F10" s="58"/>
      <c r="G10" s="58"/>
      <c r="H10" s="58"/>
      <c r="I10" s="58"/>
    </row>
    <row r="11" spans="1:9" x14ac:dyDescent="0.2">
      <c r="A11" s="58"/>
      <c r="B11" s="58"/>
      <c r="C11" s="58"/>
      <c r="D11" s="58"/>
      <c r="E11" s="58"/>
      <c r="F11" s="58"/>
      <c r="G11" s="58"/>
      <c r="H11" s="58"/>
      <c r="I11" s="58"/>
    </row>
    <row r="12" spans="1:9" ht="27.75" customHeight="1" x14ac:dyDescent="0.2">
      <c r="A12" s="261" t="s">
        <v>295</v>
      </c>
      <c r="B12" s="261"/>
      <c r="C12" s="261"/>
      <c r="D12" s="261"/>
      <c r="E12" s="261"/>
      <c r="F12" s="261"/>
      <c r="G12" s="261"/>
      <c r="H12" s="261"/>
      <c r="I12" s="261"/>
    </row>
    <row r="13" spans="1:9" x14ac:dyDescent="0.2">
      <c r="A13" s="58"/>
      <c r="B13" s="58"/>
      <c r="C13" s="58"/>
      <c r="D13" s="58"/>
      <c r="E13" s="58"/>
      <c r="F13" s="58"/>
      <c r="G13" s="58"/>
      <c r="H13" s="58"/>
      <c r="I13" s="58"/>
    </row>
    <row r="14" spans="1:9" ht="19.7" customHeight="1" x14ac:dyDescent="0.2">
      <c r="A14" s="270" t="s">
        <v>296</v>
      </c>
      <c r="B14" s="270"/>
      <c r="C14" s="270"/>
      <c r="D14" s="270"/>
      <c r="E14" s="270"/>
      <c r="F14" s="270"/>
      <c r="G14" s="270"/>
      <c r="H14" s="270"/>
      <c r="I14" s="270"/>
    </row>
    <row r="15" spans="1:9" ht="8.25" customHeight="1" x14ac:dyDescent="0.2"/>
    <row r="16" spans="1:9" ht="30" customHeight="1" x14ac:dyDescent="0.2">
      <c r="A16" s="281" t="s">
        <v>443</v>
      </c>
      <c r="B16" s="281"/>
      <c r="C16" s="281"/>
      <c r="D16" s="281"/>
      <c r="E16" s="281"/>
      <c r="F16" s="281"/>
      <c r="G16" s="281"/>
      <c r="H16" s="281"/>
      <c r="I16" s="281"/>
    </row>
    <row r="18" spans="1:10" x14ac:dyDescent="0.2">
      <c r="A18" s="263" t="s">
        <v>11</v>
      </c>
      <c r="B18" s="264"/>
      <c r="C18" s="264"/>
      <c r="D18" s="264"/>
      <c r="E18" s="264"/>
      <c r="F18" s="264"/>
      <c r="G18" s="264"/>
      <c r="H18" s="264"/>
      <c r="I18" s="265"/>
    </row>
    <row r="19" spans="1:10" s="207" customFormat="1" x14ac:dyDescent="0.2">
      <c r="A19" s="41"/>
      <c r="B19" s="42"/>
      <c r="C19" s="43" t="s">
        <v>29</v>
      </c>
      <c r="D19" s="43" t="s">
        <v>30</v>
      </c>
      <c r="E19" s="43" t="s">
        <v>31</v>
      </c>
      <c r="F19" s="43" t="s">
        <v>32</v>
      </c>
      <c r="G19" s="10" t="s">
        <v>374</v>
      </c>
      <c r="H19" s="10" t="s">
        <v>375</v>
      </c>
      <c r="I19" s="10" t="s">
        <v>376</v>
      </c>
    </row>
    <row r="20" spans="1:10" x14ac:dyDescent="0.2">
      <c r="A20" s="63"/>
      <c r="B20" s="64"/>
      <c r="C20" s="110" t="s">
        <v>10</v>
      </c>
      <c r="D20" s="13" t="s">
        <v>10</v>
      </c>
      <c r="E20" s="13" t="s">
        <v>10</v>
      </c>
      <c r="F20" s="13" t="s">
        <v>10</v>
      </c>
      <c r="G20" s="13" t="s">
        <v>377</v>
      </c>
      <c r="H20" s="13" t="s">
        <v>377</v>
      </c>
      <c r="I20" s="13" t="s">
        <v>377</v>
      </c>
    </row>
    <row r="21" spans="1:10" x14ac:dyDescent="0.2">
      <c r="A21" s="63" t="s">
        <v>0</v>
      </c>
      <c r="B21" s="64"/>
      <c r="C21" s="65">
        <v>400000</v>
      </c>
      <c r="D21" s="23">
        <v>400000</v>
      </c>
      <c r="E21" s="23">
        <v>400000</v>
      </c>
      <c r="F21" s="23">
        <v>400000</v>
      </c>
      <c r="G21" s="208">
        <v>800000</v>
      </c>
      <c r="H21" s="208">
        <v>800000</v>
      </c>
      <c r="I21" s="208">
        <v>800000</v>
      </c>
    </row>
    <row r="22" spans="1:10" x14ac:dyDescent="0.2">
      <c r="A22" s="63" t="s">
        <v>1</v>
      </c>
      <c r="B22" s="64"/>
      <c r="C22" s="65">
        <v>1238848.07</v>
      </c>
      <c r="D22" s="65">
        <f t="shared" ref="D22:I22" si="0">C33</f>
        <v>1477015.1500000001</v>
      </c>
      <c r="E22" s="65">
        <f t="shared" si="0"/>
        <v>1544665.4300000002</v>
      </c>
      <c r="F22" s="65">
        <f t="shared" si="0"/>
        <v>1511032.9600000002</v>
      </c>
      <c r="G22" s="65">
        <f t="shared" si="0"/>
        <v>2004272.8200000005</v>
      </c>
      <c r="H22" s="65">
        <f t="shared" si="0"/>
        <v>2004272.8200000008</v>
      </c>
      <c r="I22" s="65">
        <f t="shared" si="0"/>
        <v>2004272.8200000008</v>
      </c>
    </row>
    <row r="23" spans="1:10" x14ac:dyDescent="0.2">
      <c r="A23" s="63" t="s">
        <v>2</v>
      </c>
      <c r="B23" s="64"/>
      <c r="C23" s="65">
        <v>238167.08</v>
      </c>
      <c r="D23" s="23">
        <v>167650.28</v>
      </c>
      <c r="E23" s="23">
        <v>158626.07999999999</v>
      </c>
      <c r="F23" s="23">
        <v>700981.31</v>
      </c>
      <c r="G23" s="23">
        <v>700981.31</v>
      </c>
      <c r="H23" s="23">
        <v>700981.31</v>
      </c>
      <c r="I23" s="23">
        <v>700981.31</v>
      </c>
    </row>
    <row r="24" spans="1:10" x14ac:dyDescent="0.2">
      <c r="A24" s="63" t="s">
        <v>3</v>
      </c>
      <c r="B24" s="64"/>
      <c r="C24" s="65">
        <v>0</v>
      </c>
      <c r="D24" s="23">
        <v>100000</v>
      </c>
      <c r="E24" s="23">
        <v>192258.55</v>
      </c>
      <c r="F24" s="23">
        <v>207741.45</v>
      </c>
      <c r="G24" s="23">
        <v>700981.31</v>
      </c>
      <c r="H24" s="23">
        <v>700981.31</v>
      </c>
      <c r="I24" s="23">
        <v>700981.31</v>
      </c>
      <c r="J24" s="66"/>
    </row>
    <row r="25" spans="1:10" x14ac:dyDescent="0.2">
      <c r="A25" s="63"/>
      <c r="B25" s="64"/>
      <c r="C25" s="65"/>
      <c r="D25" s="23"/>
      <c r="E25" s="23"/>
      <c r="F25" s="23"/>
      <c r="G25" s="23"/>
      <c r="H25" s="23"/>
      <c r="I25" s="23"/>
    </row>
    <row r="26" spans="1:10" x14ac:dyDescent="0.2">
      <c r="A26" s="63" t="s">
        <v>4</v>
      </c>
      <c r="B26" s="62"/>
      <c r="C26" s="113"/>
      <c r="D26" s="20"/>
      <c r="E26" s="19"/>
      <c r="F26" s="19"/>
      <c r="G26" s="19"/>
      <c r="H26" s="19"/>
      <c r="I26" s="19"/>
    </row>
    <row r="27" spans="1:10" x14ac:dyDescent="0.2">
      <c r="A27" s="8" t="s">
        <v>257</v>
      </c>
      <c r="B27" s="62"/>
      <c r="C27" s="114"/>
      <c r="D27" s="66"/>
      <c r="E27" s="115"/>
      <c r="F27" s="115"/>
      <c r="G27" s="115"/>
      <c r="H27" s="115"/>
      <c r="I27" s="115"/>
    </row>
    <row r="28" spans="1:10" x14ac:dyDescent="0.2">
      <c r="A28" s="68"/>
      <c r="B28" s="58"/>
      <c r="C28" s="65"/>
      <c r="D28" s="23"/>
      <c r="E28" s="23"/>
      <c r="F28" s="23"/>
      <c r="G28" s="23"/>
      <c r="H28" s="23"/>
      <c r="I28" s="23"/>
    </row>
    <row r="29" spans="1:10" x14ac:dyDescent="0.2">
      <c r="A29" s="68"/>
      <c r="B29" s="58"/>
      <c r="C29" s="65"/>
      <c r="D29" s="23"/>
      <c r="E29" s="23"/>
      <c r="F29" s="23"/>
      <c r="G29" s="23"/>
      <c r="H29" s="23"/>
      <c r="I29" s="23"/>
    </row>
    <row r="30" spans="1:10" x14ac:dyDescent="0.2">
      <c r="A30" s="68"/>
      <c r="B30" s="58"/>
      <c r="C30" s="65"/>
      <c r="D30" s="23"/>
      <c r="E30" s="23"/>
      <c r="F30" s="23"/>
      <c r="G30" s="23"/>
      <c r="H30" s="23"/>
      <c r="I30" s="23"/>
    </row>
    <row r="31" spans="1:10" x14ac:dyDescent="0.2">
      <c r="A31" s="63" t="s">
        <v>5</v>
      </c>
      <c r="B31" s="64"/>
      <c r="C31" s="65"/>
      <c r="D31" s="23"/>
      <c r="E31" s="23"/>
      <c r="F31" s="23"/>
      <c r="G31" s="23"/>
      <c r="H31" s="23"/>
      <c r="I31" s="23"/>
    </row>
    <row r="32" spans="1:10" x14ac:dyDescent="0.2">
      <c r="A32" s="63"/>
      <c r="B32" s="64"/>
      <c r="C32" s="65"/>
      <c r="D32" s="23"/>
      <c r="E32" s="23"/>
      <c r="F32" s="23"/>
      <c r="G32" s="23"/>
      <c r="H32" s="23"/>
      <c r="I32" s="23"/>
    </row>
    <row r="33" spans="1:9" x14ac:dyDescent="0.2">
      <c r="A33" s="63" t="s">
        <v>7</v>
      </c>
      <c r="B33" s="64"/>
      <c r="C33" s="67">
        <v>1477015.1500000001</v>
      </c>
      <c r="D33" s="19">
        <f t="shared" ref="D33:I33" si="1">+D22+D23-D24+D31</f>
        <v>1544665.4300000002</v>
      </c>
      <c r="E33" s="19">
        <f t="shared" si="1"/>
        <v>1511032.9600000002</v>
      </c>
      <c r="F33" s="19">
        <f t="shared" si="1"/>
        <v>2004272.8200000005</v>
      </c>
      <c r="G33" s="19">
        <f t="shared" si="1"/>
        <v>2004272.8200000008</v>
      </c>
      <c r="H33" s="19">
        <f t="shared" si="1"/>
        <v>2004272.8200000008</v>
      </c>
      <c r="I33" s="19">
        <f t="shared" si="1"/>
        <v>2004272.8200000008</v>
      </c>
    </row>
    <row r="34" spans="1:9" x14ac:dyDescent="0.2">
      <c r="A34" s="68"/>
      <c r="B34" s="69"/>
      <c r="C34" s="65"/>
      <c r="D34" s="23"/>
      <c r="E34" s="23"/>
      <c r="F34" s="23"/>
      <c r="G34" s="23"/>
      <c r="H34" s="23"/>
      <c r="I34" s="23"/>
    </row>
    <row r="35" spans="1:9" x14ac:dyDescent="0.2">
      <c r="A35" s="63" t="s">
        <v>23</v>
      </c>
      <c r="B35" s="64"/>
      <c r="C35" s="65">
        <v>100000</v>
      </c>
      <c r="D35" s="23">
        <v>0</v>
      </c>
      <c r="E35" s="23">
        <v>107741.45</v>
      </c>
      <c r="F35" s="23">
        <v>300000</v>
      </c>
      <c r="G35" s="23">
        <v>300000</v>
      </c>
      <c r="H35" s="23">
        <v>300000</v>
      </c>
      <c r="I35" s="23">
        <v>300000</v>
      </c>
    </row>
    <row r="36" spans="1:9" x14ac:dyDescent="0.2">
      <c r="A36" s="68"/>
      <c r="B36" s="69"/>
      <c r="C36" s="65"/>
      <c r="D36" s="65"/>
      <c r="E36" s="65"/>
      <c r="F36" s="65"/>
      <c r="G36" s="65"/>
      <c r="H36" s="65"/>
      <c r="I36" s="65"/>
    </row>
    <row r="37" spans="1:9" x14ac:dyDescent="0.2">
      <c r="A37" s="63" t="s">
        <v>24</v>
      </c>
      <c r="B37" s="71"/>
      <c r="C37" s="73">
        <v>1377015.1500000001</v>
      </c>
      <c r="D37" s="73">
        <f t="shared" ref="D37:I37" si="2">D33-D35</f>
        <v>1544665.4300000002</v>
      </c>
      <c r="E37" s="73">
        <f t="shared" si="2"/>
        <v>1403291.5100000002</v>
      </c>
      <c r="F37" s="73">
        <f t="shared" si="2"/>
        <v>1704272.8200000005</v>
      </c>
      <c r="G37" s="73">
        <f t="shared" si="2"/>
        <v>1704272.8200000008</v>
      </c>
      <c r="H37" s="73">
        <f t="shared" si="2"/>
        <v>1704272.8200000008</v>
      </c>
      <c r="I37" s="73">
        <f t="shared" si="2"/>
        <v>1704272.8200000008</v>
      </c>
    </row>
    <row r="38" spans="1:9" x14ac:dyDescent="0.2">
      <c r="A38" s="118"/>
      <c r="B38" s="118"/>
      <c r="C38" s="119"/>
      <c r="D38" s="119"/>
      <c r="E38" s="119"/>
      <c r="F38" s="119"/>
      <c r="G38" s="119"/>
      <c r="H38" s="119"/>
      <c r="I38" s="119"/>
    </row>
    <row r="39" spans="1:9" x14ac:dyDescent="0.2">
      <c r="A39" s="120" t="s">
        <v>25</v>
      </c>
      <c r="B39" s="61"/>
      <c r="C39" s="121"/>
      <c r="D39" s="121"/>
      <c r="E39" s="122"/>
      <c r="F39" s="122"/>
      <c r="G39" s="122"/>
      <c r="H39" s="122"/>
      <c r="I39" s="122"/>
    </row>
    <row r="40" spans="1:9" x14ac:dyDescent="0.2">
      <c r="A40" s="123" t="s">
        <v>258</v>
      </c>
      <c r="B40" s="69"/>
      <c r="C40" s="116"/>
      <c r="D40" s="116"/>
      <c r="E40" s="70"/>
      <c r="F40" s="70"/>
      <c r="G40" s="70"/>
      <c r="H40" s="70"/>
      <c r="I40" s="70"/>
    </row>
    <row r="41" spans="1:9" x14ac:dyDescent="0.2">
      <c r="A41" s="63"/>
      <c r="B41" s="64"/>
      <c r="C41" s="65"/>
      <c r="D41" s="65"/>
      <c r="E41" s="65"/>
      <c r="F41" s="65"/>
      <c r="G41" s="65"/>
      <c r="H41" s="65"/>
      <c r="I41" s="65"/>
    </row>
    <row r="42" spans="1:9" x14ac:dyDescent="0.2">
      <c r="A42" s="63" t="s">
        <v>6</v>
      </c>
      <c r="B42" s="64"/>
      <c r="C42" s="23"/>
      <c r="D42" s="23"/>
      <c r="E42" s="65"/>
      <c r="F42" s="65"/>
      <c r="G42" s="65"/>
      <c r="H42" s="65"/>
      <c r="I42" s="65"/>
    </row>
    <row r="43" spans="1:9" x14ac:dyDescent="0.2">
      <c r="A43" s="63"/>
      <c r="B43" s="64"/>
      <c r="C43" s="23"/>
      <c r="D43" s="23"/>
      <c r="E43" s="65"/>
      <c r="F43" s="65"/>
      <c r="G43" s="65"/>
      <c r="H43" s="65"/>
      <c r="I43" s="65"/>
    </row>
    <row r="44" spans="1:9" x14ac:dyDescent="0.2">
      <c r="A44" s="123" t="s">
        <v>8</v>
      </c>
      <c r="B44" s="71"/>
      <c r="C44" s="23"/>
      <c r="D44" s="23"/>
      <c r="E44" s="65"/>
      <c r="F44" s="65"/>
      <c r="G44" s="65"/>
      <c r="H44" s="65"/>
      <c r="I44" s="65"/>
    </row>
    <row r="45" spans="1:9" x14ac:dyDescent="0.2">
      <c r="A45" s="124" t="s">
        <v>9</v>
      </c>
      <c r="B45" s="125"/>
      <c r="C45" s="23"/>
      <c r="D45" s="23"/>
      <c r="E45" s="65"/>
      <c r="F45" s="65"/>
      <c r="G45" s="65"/>
      <c r="H45" s="65"/>
      <c r="I45" s="65"/>
    </row>
  </sheetData>
  <mergeCells count="4">
    <mergeCell ref="A12:I12"/>
    <mergeCell ref="A14:I14"/>
    <mergeCell ref="A16:I16"/>
    <mergeCell ref="A18:I18"/>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911D95-3126-4766-91F7-1DCBD98B96B6}">
  <sheetPr>
    <pageSetUpPr fitToPage="1"/>
  </sheetPr>
  <dimension ref="A2:I44"/>
  <sheetViews>
    <sheetView topLeftCell="A4" zoomScaleNormal="100" zoomScaleSheetLayoutView="90" workbookViewId="0">
      <selection activeCell="M15" sqref="M15"/>
    </sheetView>
  </sheetViews>
  <sheetFormatPr defaultColWidth="9.140625" defaultRowHeight="12.75" x14ac:dyDescent="0.2"/>
  <cols>
    <col min="1" max="2" width="14.7109375" style="1" customWidth="1"/>
    <col min="3" max="8" width="14" style="1" customWidth="1"/>
    <col min="9" max="9" width="13.140625" style="1" customWidth="1"/>
    <col min="10" max="16384" width="9.140625" style="1"/>
  </cols>
  <sheetData>
    <row r="2" spans="1:9" s="7" customFormat="1" x14ac:dyDescent="0.2">
      <c r="A2" s="7" t="s">
        <v>12</v>
      </c>
      <c r="B2" s="2" t="s">
        <v>44</v>
      </c>
      <c r="C2" s="2"/>
      <c r="D2" s="2"/>
      <c r="G2" s="84" t="s">
        <v>13</v>
      </c>
      <c r="H2" s="3" t="s">
        <v>152</v>
      </c>
      <c r="I2" s="2"/>
    </row>
    <row r="3" spans="1:9" s="7" customFormat="1" x14ac:dyDescent="0.2">
      <c r="A3" s="7" t="s">
        <v>21</v>
      </c>
      <c r="B3" s="2" t="s">
        <v>117</v>
      </c>
      <c r="C3" s="2"/>
      <c r="D3" s="2"/>
      <c r="G3" s="84" t="s">
        <v>14</v>
      </c>
      <c r="H3" s="6" t="s">
        <v>153</v>
      </c>
      <c r="I3" s="5"/>
    </row>
    <row r="4" spans="1:9" s="7" customFormat="1" x14ac:dyDescent="0.2">
      <c r="A4" s="7" t="s">
        <v>15</v>
      </c>
      <c r="B4" s="2" t="s">
        <v>154</v>
      </c>
      <c r="C4" s="2"/>
      <c r="D4" s="2"/>
      <c r="G4" s="84" t="s">
        <v>17</v>
      </c>
      <c r="H4" s="3" t="s">
        <v>49</v>
      </c>
      <c r="I4" s="2"/>
    </row>
    <row r="5" spans="1:9" s="7" customFormat="1" x14ac:dyDescent="0.2">
      <c r="A5" s="7" t="s">
        <v>16</v>
      </c>
      <c r="B5" s="5" t="s">
        <v>155</v>
      </c>
      <c r="C5" s="5"/>
      <c r="D5" s="5"/>
      <c r="G5" s="84" t="s">
        <v>18</v>
      </c>
      <c r="H5" s="6" t="s">
        <v>156</v>
      </c>
      <c r="I5" s="5"/>
    </row>
    <row r="8" spans="1:9" s="7" customFormat="1" ht="30" customHeight="1" x14ac:dyDescent="0.2">
      <c r="A8" s="282" t="s">
        <v>157</v>
      </c>
      <c r="B8" s="282"/>
      <c r="C8" s="282"/>
      <c r="D8" s="282"/>
      <c r="E8" s="282"/>
      <c r="F8" s="282"/>
      <c r="G8" s="282"/>
      <c r="H8" s="282"/>
      <c r="I8" s="282"/>
    </row>
    <row r="9" spans="1:9" s="7" customFormat="1" x14ac:dyDescent="0.2">
      <c r="A9" s="282"/>
      <c r="B9" s="282"/>
      <c r="C9" s="282"/>
      <c r="D9" s="282"/>
      <c r="E9" s="282"/>
      <c r="F9" s="282"/>
      <c r="G9" s="282"/>
      <c r="H9" s="282"/>
      <c r="I9" s="282"/>
    </row>
    <row r="10" spans="1:9" x14ac:dyDescent="0.2">
      <c r="A10" s="280" t="s">
        <v>158</v>
      </c>
      <c r="B10" s="280"/>
      <c r="C10" s="280"/>
      <c r="D10" s="280"/>
      <c r="E10" s="280"/>
      <c r="F10" s="280"/>
      <c r="G10" s="280"/>
      <c r="H10" s="280"/>
      <c r="I10" s="280"/>
    </row>
    <row r="11" spans="1:9" s="7" customFormat="1" x14ac:dyDescent="0.2"/>
    <row r="12" spans="1:9" s="203" customFormat="1" ht="57.75" customHeight="1" x14ac:dyDescent="0.2">
      <c r="A12" s="283" t="s">
        <v>425</v>
      </c>
      <c r="B12" s="283"/>
      <c r="C12" s="283"/>
      <c r="D12" s="283"/>
      <c r="E12" s="283"/>
      <c r="F12" s="283"/>
      <c r="G12" s="283"/>
      <c r="H12" s="283"/>
      <c r="I12" s="283"/>
    </row>
    <row r="13" spans="1:9" s="7" customFormat="1" x14ac:dyDescent="0.2"/>
    <row r="14" spans="1:9" s="7" customFormat="1" ht="60" customHeight="1" x14ac:dyDescent="0.2">
      <c r="A14" s="244" t="s">
        <v>426</v>
      </c>
      <c r="B14" s="244"/>
      <c r="C14" s="244"/>
      <c r="D14" s="244"/>
      <c r="E14" s="244"/>
      <c r="F14" s="244"/>
      <c r="G14" s="244"/>
      <c r="H14" s="244"/>
      <c r="I14" s="244"/>
    </row>
    <row r="15" spans="1:9" customFormat="1" x14ac:dyDescent="0.2">
      <c r="A15" s="201" t="s">
        <v>415</v>
      </c>
      <c r="B15" s="202"/>
      <c r="C15" s="202"/>
      <c r="D15" s="202"/>
      <c r="E15" s="202"/>
      <c r="F15" s="202"/>
      <c r="G15" s="202"/>
      <c r="H15" s="202"/>
      <c r="I15" s="202"/>
    </row>
    <row r="17" spans="1:9" x14ac:dyDescent="0.2">
      <c r="A17" s="240" t="s">
        <v>11</v>
      </c>
      <c r="B17" s="241"/>
      <c r="C17" s="241"/>
      <c r="D17" s="241"/>
      <c r="E17" s="241"/>
      <c r="F17" s="241"/>
      <c r="G17" s="241"/>
      <c r="H17" s="241"/>
      <c r="I17" s="242"/>
    </row>
    <row r="18" spans="1:9" x14ac:dyDescent="0.2">
      <c r="A18" s="8"/>
      <c r="B18" s="9"/>
      <c r="C18" s="10" t="s">
        <v>29</v>
      </c>
      <c r="D18" s="10" t="s">
        <v>30</v>
      </c>
      <c r="E18" s="10" t="s">
        <v>31</v>
      </c>
      <c r="F18" s="10" t="s">
        <v>32</v>
      </c>
      <c r="G18" s="10" t="s">
        <v>374</v>
      </c>
      <c r="H18" s="10" t="s">
        <v>375</v>
      </c>
      <c r="I18" s="10" t="s">
        <v>376</v>
      </c>
    </row>
    <row r="19" spans="1:9" x14ac:dyDescent="0.2">
      <c r="A19" s="8"/>
      <c r="B19" s="9"/>
      <c r="C19" s="11" t="s">
        <v>10</v>
      </c>
      <c r="D19" s="13" t="s">
        <v>10</v>
      </c>
      <c r="E19" s="13" t="s">
        <v>10</v>
      </c>
      <c r="F19" s="13" t="s">
        <v>10</v>
      </c>
      <c r="G19" s="13" t="s">
        <v>377</v>
      </c>
      <c r="H19" s="13" t="s">
        <v>377</v>
      </c>
      <c r="I19" s="13" t="s">
        <v>377</v>
      </c>
    </row>
    <row r="20" spans="1:9" x14ac:dyDescent="0.2">
      <c r="A20" s="8" t="s">
        <v>0</v>
      </c>
      <c r="B20" s="9"/>
      <c r="C20" s="15">
        <v>3095044</v>
      </c>
      <c r="D20" s="15">
        <v>3095044</v>
      </c>
      <c r="E20" s="86">
        <v>2983164</v>
      </c>
      <c r="F20" s="86">
        <v>2983164</v>
      </c>
      <c r="G20" s="86">
        <v>2983164</v>
      </c>
      <c r="H20" s="86">
        <v>2983164</v>
      </c>
      <c r="I20" s="86">
        <v>2983164</v>
      </c>
    </row>
    <row r="21" spans="1:9" x14ac:dyDescent="0.2">
      <c r="A21" s="8" t="s">
        <v>1</v>
      </c>
      <c r="B21" s="9"/>
      <c r="C21" s="15">
        <v>1636333.0000000002</v>
      </c>
      <c r="D21" s="15">
        <f t="shared" ref="D21" si="0">C32</f>
        <v>1739739.2600000005</v>
      </c>
      <c r="E21" s="15">
        <f t="shared" ref="E21" si="1">D32</f>
        <v>1652780.6600000006</v>
      </c>
      <c r="F21" s="15">
        <f t="shared" ref="F21" si="2">E32</f>
        <v>1535180.5800000005</v>
      </c>
      <c r="G21" s="15">
        <f t="shared" ref="G21" si="3">F32</f>
        <v>1606463.5700000005</v>
      </c>
      <c r="H21" s="15">
        <f t="shared" ref="H21" si="4">G32</f>
        <v>1596463.5700000005</v>
      </c>
      <c r="I21" s="15">
        <f t="shared" ref="I21" si="5">H32</f>
        <v>696463.57000000053</v>
      </c>
    </row>
    <row r="22" spans="1:9" x14ac:dyDescent="0.2">
      <c r="A22" s="8" t="s">
        <v>2</v>
      </c>
      <c r="B22" s="9"/>
      <c r="C22" s="15">
        <v>495395.48</v>
      </c>
      <c r="D22" s="15">
        <v>384368.28</v>
      </c>
      <c r="E22" s="15">
        <v>241610.26</v>
      </c>
      <c r="F22" s="15">
        <v>419622.29</v>
      </c>
      <c r="G22" s="15">
        <v>350000</v>
      </c>
      <c r="H22" s="15">
        <v>350000</v>
      </c>
      <c r="I22" s="15">
        <v>350000</v>
      </c>
    </row>
    <row r="23" spans="1:9" x14ac:dyDescent="0.2">
      <c r="A23" s="8" t="s">
        <v>3</v>
      </c>
      <c r="B23" s="9"/>
      <c r="C23" s="14">
        <v>391989.22</v>
      </c>
      <c r="D23" s="15">
        <v>471326.88</v>
      </c>
      <c r="E23" s="15">
        <v>359210.34</v>
      </c>
      <c r="F23" s="15">
        <v>348339.3</v>
      </c>
      <c r="G23" s="15">
        <v>360000</v>
      </c>
      <c r="H23" s="15">
        <v>1250000</v>
      </c>
      <c r="I23" s="15">
        <v>360000</v>
      </c>
    </row>
    <row r="24" spans="1:9" x14ac:dyDescent="0.2">
      <c r="A24" s="8"/>
      <c r="B24" s="9"/>
      <c r="C24" s="15"/>
      <c r="D24" s="15"/>
      <c r="E24" s="15"/>
      <c r="F24" s="15"/>
      <c r="G24" s="15"/>
      <c r="H24" s="15"/>
      <c r="I24" s="15"/>
    </row>
    <row r="25" spans="1:9" x14ac:dyDescent="0.2">
      <c r="A25" s="8" t="s">
        <v>4</v>
      </c>
      <c r="B25" s="6"/>
      <c r="C25" s="16"/>
      <c r="D25" s="16"/>
      <c r="E25" s="16"/>
      <c r="F25" s="14"/>
      <c r="G25" s="14"/>
      <c r="H25" s="14"/>
      <c r="I25" s="14"/>
    </row>
    <row r="26" spans="1:9" x14ac:dyDescent="0.2">
      <c r="A26" s="17" t="s">
        <v>28</v>
      </c>
      <c r="B26" s="18"/>
      <c r="C26" s="20"/>
      <c r="D26" s="16"/>
      <c r="E26" s="16"/>
      <c r="F26" s="14"/>
      <c r="G26" s="14"/>
      <c r="H26" s="14"/>
      <c r="I26" s="14"/>
    </row>
    <row r="27" spans="1:9" x14ac:dyDescent="0.2">
      <c r="A27" s="21"/>
      <c r="B27" s="22"/>
      <c r="C27" s="23"/>
      <c r="D27" s="15"/>
      <c r="E27" s="15"/>
      <c r="F27" s="15"/>
      <c r="G27" s="15"/>
      <c r="H27" s="15"/>
      <c r="I27" s="15"/>
    </row>
    <row r="28" spans="1:9" ht="12.75" customHeight="1" x14ac:dyDescent="0.2">
      <c r="A28" s="21"/>
      <c r="B28" s="22"/>
      <c r="C28" s="23"/>
      <c r="D28" s="15"/>
      <c r="E28" s="15"/>
      <c r="F28" s="15"/>
      <c r="G28" s="15"/>
      <c r="H28" s="15"/>
      <c r="I28" s="15"/>
    </row>
    <row r="29" spans="1:9" x14ac:dyDescent="0.2">
      <c r="A29" s="21"/>
      <c r="B29" s="22"/>
      <c r="C29" s="23"/>
      <c r="D29" s="15"/>
      <c r="E29" s="15"/>
      <c r="F29" s="15"/>
      <c r="G29" s="15"/>
      <c r="H29" s="15"/>
      <c r="I29" s="15"/>
    </row>
    <row r="30" spans="1:9" x14ac:dyDescent="0.2">
      <c r="A30" s="8" t="s">
        <v>5</v>
      </c>
      <c r="B30" s="9"/>
      <c r="C30" s="14">
        <v>0</v>
      </c>
      <c r="D30" s="14">
        <f t="shared" ref="D30:F30" si="6">SUM(D27:D29)</f>
        <v>0</v>
      </c>
      <c r="E30" s="14">
        <f t="shared" si="6"/>
        <v>0</v>
      </c>
      <c r="F30" s="14">
        <f t="shared" si="6"/>
        <v>0</v>
      </c>
      <c r="G30" s="14">
        <f t="shared" ref="G30:I30" si="7">SUM(G27:G29)</f>
        <v>0</v>
      </c>
      <c r="H30" s="14">
        <f t="shared" si="7"/>
        <v>0</v>
      </c>
      <c r="I30" s="14">
        <f t="shared" si="7"/>
        <v>0</v>
      </c>
    </row>
    <row r="31" spans="1:9" x14ac:dyDescent="0.2">
      <c r="A31" s="8"/>
      <c r="B31" s="9"/>
      <c r="C31" s="15"/>
      <c r="D31" s="15"/>
      <c r="E31" s="15"/>
      <c r="F31" s="15"/>
      <c r="G31" s="15"/>
      <c r="H31" s="15"/>
      <c r="I31" s="15"/>
    </row>
    <row r="32" spans="1:9" x14ac:dyDescent="0.2">
      <c r="A32" s="8" t="s">
        <v>7</v>
      </c>
      <c r="B32" s="9"/>
      <c r="C32" s="14">
        <v>1739739.2600000005</v>
      </c>
      <c r="D32" s="86">
        <f>+D21+D22-D23+D30</f>
        <v>1652780.6600000006</v>
      </c>
      <c r="E32" s="14">
        <f>+E21+E22-E23+E30</f>
        <v>1535180.5800000005</v>
      </c>
      <c r="F32" s="14">
        <f t="shared" ref="F32:I32" si="8">+F21+F22-F23+F30</f>
        <v>1606463.5700000005</v>
      </c>
      <c r="G32" s="14">
        <f t="shared" si="8"/>
        <v>1596463.5700000005</v>
      </c>
      <c r="H32" s="14">
        <f t="shared" si="8"/>
        <v>696463.57000000053</v>
      </c>
      <c r="I32" s="14">
        <f t="shared" si="8"/>
        <v>686463.57000000053</v>
      </c>
    </row>
    <row r="33" spans="1:9" x14ac:dyDescent="0.2">
      <c r="A33" s="24"/>
      <c r="B33" s="25"/>
      <c r="C33" s="15"/>
      <c r="D33" s="15"/>
      <c r="E33" s="15"/>
      <c r="F33" s="15"/>
      <c r="G33" s="15"/>
      <c r="H33" s="15"/>
      <c r="I33" s="15"/>
    </row>
    <row r="34" spans="1:9" x14ac:dyDescent="0.2">
      <c r="A34" s="8" t="s">
        <v>23</v>
      </c>
      <c r="B34" s="9"/>
      <c r="C34" s="15">
        <v>86284.73</v>
      </c>
      <c r="D34" s="15">
        <v>0</v>
      </c>
      <c r="E34" s="15">
        <v>0</v>
      </c>
      <c r="F34" s="15">
        <v>0</v>
      </c>
      <c r="G34" s="15">
        <v>0</v>
      </c>
      <c r="H34" s="15">
        <v>0</v>
      </c>
      <c r="I34" s="15">
        <v>0</v>
      </c>
    </row>
    <row r="35" spans="1:9" x14ac:dyDescent="0.2">
      <c r="A35" s="24"/>
      <c r="B35" s="25"/>
      <c r="C35" s="15"/>
      <c r="D35" s="15"/>
      <c r="E35" s="15"/>
      <c r="F35" s="15"/>
      <c r="G35" s="15"/>
      <c r="H35" s="15"/>
      <c r="I35" s="15"/>
    </row>
    <row r="36" spans="1:9" x14ac:dyDescent="0.2">
      <c r="A36" s="8" t="s">
        <v>24</v>
      </c>
      <c r="B36" s="28"/>
      <c r="C36" s="29">
        <f t="shared" ref="C36:F36" si="9">C32-C34</f>
        <v>1653454.5300000005</v>
      </c>
      <c r="D36" s="29">
        <f t="shared" si="9"/>
        <v>1652780.6600000006</v>
      </c>
      <c r="E36" s="29">
        <f t="shared" si="9"/>
        <v>1535180.5800000005</v>
      </c>
      <c r="F36" s="29">
        <f t="shared" si="9"/>
        <v>1606463.5700000005</v>
      </c>
      <c r="G36" s="29">
        <f t="shared" ref="G36:I36" si="10">G32-G34</f>
        <v>1596463.5700000005</v>
      </c>
      <c r="H36" s="29">
        <f t="shared" si="10"/>
        <v>696463.57000000053</v>
      </c>
      <c r="I36" s="29">
        <f t="shared" si="10"/>
        <v>686463.57000000053</v>
      </c>
    </row>
    <row r="37" spans="1:9" x14ac:dyDescent="0.2">
      <c r="A37" s="30"/>
      <c r="B37" s="30"/>
      <c r="C37" s="31"/>
      <c r="D37" s="31"/>
      <c r="E37" s="31"/>
      <c r="F37" s="31"/>
      <c r="G37" s="31"/>
      <c r="H37" s="31"/>
      <c r="I37" s="31"/>
    </row>
    <row r="38" spans="1:9" x14ac:dyDescent="0.2">
      <c r="A38" s="32" t="s">
        <v>25</v>
      </c>
      <c r="B38" s="3"/>
      <c r="C38" s="33"/>
      <c r="D38" s="33"/>
      <c r="E38" s="33"/>
      <c r="F38" s="33"/>
      <c r="G38" s="33"/>
      <c r="H38" s="33"/>
      <c r="I38" s="33"/>
    </row>
    <row r="39" spans="1:9" x14ac:dyDescent="0.2">
      <c r="A39" s="34" t="s">
        <v>27</v>
      </c>
      <c r="B39" s="25"/>
      <c r="C39" s="27"/>
      <c r="D39" s="27"/>
      <c r="E39" s="27"/>
      <c r="F39" s="27"/>
      <c r="G39" s="27"/>
      <c r="H39" s="27"/>
      <c r="I39" s="27"/>
    </row>
    <row r="40" spans="1:9" x14ac:dyDescent="0.2">
      <c r="A40" s="8"/>
      <c r="B40" s="9"/>
      <c r="C40" s="15"/>
      <c r="D40" s="15"/>
      <c r="E40" s="15"/>
      <c r="F40" s="15"/>
      <c r="G40" s="15"/>
      <c r="H40" s="15"/>
      <c r="I40" s="15"/>
    </row>
    <row r="41" spans="1:9" x14ac:dyDescent="0.2">
      <c r="A41" s="8" t="s">
        <v>6</v>
      </c>
      <c r="B41" s="9"/>
      <c r="C41" s="15"/>
      <c r="D41" s="15"/>
      <c r="E41" s="15"/>
      <c r="F41" s="15"/>
      <c r="G41" s="15"/>
      <c r="H41" s="15"/>
      <c r="I41" s="15"/>
    </row>
    <row r="42" spans="1:9" x14ac:dyDescent="0.2">
      <c r="A42" s="8"/>
      <c r="B42" s="9"/>
      <c r="C42" s="15"/>
      <c r="D42" s="15"/>
      <c r="E42" s="15"/>
      <c r="F42" s="15"/>
      <c r="G42" s="15"/>
      <c r="H42" s="15"/>
      <c r="I42" s="15"/>
    </row>
    <row r="43" spans="1:9" x14ac:dyDescent="0.2">
      <c r="A43" s="34" t="s">
        <v>8</v>
      </c>
      <c r="B43" s="28"/>
      <c r="C43" s="15"/>
      <c r="D43" s="15"/>
      <c r="E43" s="15"/>
      <c r="F43" s="15"/>
      <c r="G43" s="15"/>
      <c r="H43" s="15"/>
      <c r="I43" s="15"/>
    </row>
    <row r="44" spans="1:9" x14ac:dyDescent="0.2">
      <c r="A44" s="35" t="s">
        <v>9</v>
      </c>
      <c r="B44" s="36"/>
      <c r="C44" s="15"/>
      <c r="D44" s="15"/>
      <c r="E44" s="15"/>
      <c r="F44" s="15"/>
      <c r="G44" s="15"/>
      <c r="H44" s="15"/>
      <c r="I44" s="15"/>
    </row>
  </sheetData>
  <sheetProtection selectLockedCells="1"/>
  <mergeCells count="5">
    <mergeCell ref="A8:I9"/>
    <mergeCell ref="A10:I10"/>
    <mergeCell ref="A12:I12"/>
    <mergeCell ref="A14:I14"/>
    <mergeCell ref="A17:I17"/>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4C434A-5CF8-4C88-98F8-763FF89108A1}">
  <sheetPr>
    <pageSetUpPr fitToPage="1"/>
  </sheetPr>
  <dimension ref="A1:J57"/>
  <sheetViews>
    <sheetView zoomScaleNormal="100" workbookViewId="0">
      <selection activeCell="I52" sqref="I52"/>
    </sheetView>
  </sheetViews>
  <sheetFormatPr defaultColWidth="8.85546875" defaultRowHeight="12.75" x14ac:dyDescent="0.2"/>
  <cols>
    <col min="1" max="2" width="14.7109375" style="1" customWidth="1"/>
    <col min="3" max="8" width="14" style="1" customWidth="1"/>
    <col min="9" max="9" width="13.140625" style="1" customWidth="1"/>
    <col min="10" max="16384" width="8.85546875" style="1"/>
  </cols>
  <sheetData>
    <row r="1" spans="1:10" x14ac:dyDescent="0.2">
      <c r="A1" s="37"/>
      <c r="B1" s="37"/>
      <c r="C1" s="37"/>
      <c r="D1" s="37"/>
      <c r="E1" s="37"/>
      <c r="F1" s="37"/>
      <c r="G1" s="37"/>
      <c r="H1" s="37"/>
      <c r="I1" s="37"/>
    </row>
    <row r="2" spans="1:10" x14ac:dyDescent="0.2">
      <c r="A2" s="37" t="s">
        <v>12</v>
      </c>
      <c r="B2" s="38" t="s">
        <v>44</v>
      </c>
      <c r="C2" s="38"/>
      <c r="D2" s="38"/>
      <c r="E2" s="37"/>
      <c r="F2" s="37"/>
      <c r="G2" s="39" t="s">
        <v>13</v>
      </c>
      <c r="H2" s="38" t="s">
        <v>98</v>
      </c>
      <c r="I2" s="38"/>
    </row>
    <row r="3" spans="1:10" x14ac:dyDescent="0.2">
      <c r="A3" s="37" t="s">
        <v>21</v>
      </c>
      <c r="B3" s="38" t="s">
        <v>99</v>
      </c>
      <c r="C3" s="38"/>
      <c r="D3" s="38"/>
      <c r="E3" s="37"/>
      <c r="F3" s="37"/>
      <c r="G3" s="39" t="s">
        <v>14</v>
      </c>
      <c r="H3" s="40" t="s">
        <v>100</v>
      </c>
      <c r="I3" s="40"/>
    </row>
    <row r="4" spans="1:10" x14ac:dyDescent="0.2">
      <c r="A4" s="37" t="s">
        <v>15</v>
      </c>
      <c r="B4" s="38" t="s">
        <v>110</v>
      </c>
      <c r="C4" s="38"/>
      <c r="D4" s="38"/>
      <c r="E4" s="37"/>
      <c r="F4" s="37"/>
      <c r="G4" s="39" t="s">
        <v>17</v>
      </c>
      <c r="H4" s="38" t="s">
        <v>49</v>
      </c>
      <c r="I4" s="38"/>
    </row>
    <row r="5" spans="1:10" x14ac:dyDescent="0.2">
      <c r="A5" s="37" t="s">
        <v>16</v>
      </c>
      <c r="B5" s="38" t="s">
        <v>111</v>
      </c>
      <c r="C5" s="40"/>
      <c r="D5" s="40"/>
      <c r="E5" s="37"/>
      <c r="F5" s="37"/>
      <c r="G5" s="39" t="s">
        <v>18</v>
      </c>
      <c r="H5" s="40" t="s">
        <v>112</v>
      </c>
      <c r="I5" s="40"/>
    </row>
    <row r="6" spans="1:10" x14ac:dyDescent="0.2">
      <c r="A6" s="37"/>
      <c r="B6" s="37"/>
      <c r="C6" s="37"/>
      <c r="D6" s="37"/>
      <c r="E6" s="37"/>
      <c r="F6" s="37"/>
      <c r="G6" s="37"/>
      <c r="H6" s="37"/>
      <c r="I6" s="37"/>
    </row>
    <row r="7" spans="1:10" ht="12.75" customHeight="1" x14ac:dyDescent="0.2">
      <c r="A7" s="258" t="s">
        <v>113</v>
      </c>
      <c r="B7" s="258"/>
      <c r="C7" s="258"/>
      <c r="D7" s="258"/>
      <c r="E7" s="258"/>
      <c r="F7" s="258"/>
      <c r="G7" s="258"/>
      <c r="H7" s="258"/>
      <c r="I7" s="258"/>
      <c r="J7" s="76"/>
    </row>
    <row r="8" spans="1:10" ht="10.5" customHeight="1" x14ac:dyDescent="0.2">
      <c r="A8" s="258"/>
      <c r="B8" s="258"/>
      <c r="C8" s="258"/>
      <c r="D8" s="258"/>
      <c r="E8" s="258"/>
      <c r="F8" s="258"/>
      <c r="G8" s="258"/>
      <c r="H8" s="258"/>
      <c r="I8" s="258"/>
      <c r="J8" s="76"/>
    </row>
    <row r="9" spans="1:10" x14ac:dyDescent="0.2">
      <c r="A9" s="37" t="s">
        <v>114</v>
      </c>
      <c r="B9" s="37"/>
      <c r="C9" s="37"/>
      <c r="D9" s="37"/>
      <c r="E9" s="37"/>
      <c r="F9" s="37"/>
      <c r="G9" s="37"/>
      <c r="H9" s="37"/>
      <c r="I9" s="37"/>
    </row>
    <row r="10" spans="1:10" x14ac:dyDescent="0.2">
      <c r="A10" s="37"/>
      <c r="B10" s="37"/>
      <c r="C10" s="37"/>
      <c r="D10" s="37"/>
      <c r="E10" s="37"/>
      <c r="F10" s="37"/>
      <c r="G10" s="37"/>
      <c r="H10" s="37"/>
      <c r="I10" s="37"/>
    </row>
    <row r="11" spans="1:10" ht="12.75" customHeight="1" x14ac:dyDescent="0.2">
      <c r="A11" s="258" t="s">
        <v>392</v>
      </c>
      <c r="B11" s="258"/>
      <c r="C11" s="258"/>
      <c r="D11" s="258"/>
      <c r="E11" s="258"/>
      <c r="F11" s="258"/>
      <c r="G11" s="258"/>
      <c r="H11" s="258"/>
      <c r="I11" s="258"/>
      <c r="J11" s="77"/>
    </row>
    <row r="12" spans="1:10" x14ac:dyDescent="0.2">
      <c r="A12" s="258"/>
      <c r="B12" s="258"/>
      <c r="C12" s="258"/>
      <c r="D12" s="258"/>
      <c r="E12" s="258"/>
      <c r="F12" s="258"/>
      <c r="G12" s="258"/>
      <c r="H12" s="258"/>
      <c r="I12" s="258"/>
    </row>
    <row r="13" spans="1:10" x14ac:dyDescent="0.2">
      <c r="A13" s="258"/>
      <c r="B13" s="258"/>
      <c r="C13" s="258"/>
      <c r="D13" s="258"/>
      <c r="E13" s="258"/>
      <c r="F13" s="258"/>
      <c r="G13" s="258"/>
      <c r="H13" s="258"/>
      <c r="I13" s="258"/>
    </row>
    <row r="14" spans="1:10" x14ac:dyDescent="0.2">
      <c r="A14" s="258"/>
      <c r="B14" s="258"/>
      <c r="C14" s="258"/>
      <c r="D14" s="258"/>
      <c r="E14" s="258"/>
      <c r="F14" s="258"/>
      <c r="G14" s="258"/>
      <c r="H14" s="258"/>
      <c r="I14" s="258"/>
    </row>
    <row r="15" spans="1:10" ht="2.25" customHeight="1" x14ac:dyDescent="0.2">
      <c r="A15" s="258"/>
      <c r="B15" s="258"/>
      <c r="C15" s="258"/>
      <c r="D15" s="258"/>
      <c r="E15" s="258"/>
      <c r="F15" s="258"/>
      <c r="G15" s="258"/>
      <c r="H15" s="258"/>
      <c r="I15" s="258"/>
    </row>
    <row r="16" spans="1:10" hidden="1" x14ac:dyDescent="0.2">
      <c r="A16" s="258"/>
      <c r="B16" s="258"/>
      <c r="C16" s="258"/>
      <c r="D16" s="258"/>
      <c r="E16" s="258"/>
      <c r="F16" s="258"/>
      <c r="G16" s="258"/>
      <c r="H16" s="258"/>
      <c r="I16" s="258"/>
    </row>
    <row r="17" spans="1:9" x14ac:dyDescent="0.2">
      <c r="A17" s="258" t="s">
        <v>43</v>
      </c>
      <c r="B17" s="258"/>
      <c r="C17" s="258"/>
      <c r="D17" s="258"/>
      <c r="E17" s="258"/>
      <c r="F17" s="258"/>
      <c r="G17" s="258"/>
      <c r="H17" s="258"/>
      <c r="I17" s="258"/>
    </row>
    <row r="18" spans="1:9" ht="9" customHeight="1" x14ac:dyDescent="0.2">
      <c r="A18" s="258"/>
      <c r="B18" s="258"/>
      <c r="C18" s="258"/>
      <c r="D18" s="258"/>
      <c r="E18" s="258"/>
      <c r="F18" s="258"/>
      <c r="G18" s="258"/>
      <c r="H18" s="258"/>
      <c r="I18" s="258"/>
    </row>
    <row r="19" spans="1:9" hidden="1" x14ac:dyDescent="0.2">
      <c r="A19" s="258"/>
      <c r="B19" s="258"/>
      <c r="C19" s="258"/>
      <c r="D19" s="258"/>
      <c r="E19" s="258"/>
      <c r="F19" s="258"/>
      <c r="G19" s="258"/>
      <c r="H19" s="258"/>
      <c r="I19" s="258"/>
    </row>
    <row r="20" spans="1:9" ht="1.5" customHeight="1" x14ac:dyDescent="0.2">
      <c r="A20" s="258"/>
      <c r="B20" s="258"/>
      <c r="C20" s="258"/>
      <c r="D20" s="258"/>
      <c r="E20" s="258"/>
      <c r="F20" s="258"/>
      <c r="G20" s="258"/>
      <c r="H20" s="258"/>
      <c r="I20" s="258"/>
    </row>
    <row r="21" spans="1:9" hidden="1" x14ac:dyDescent="0.2">
      <c r="A21" s="258"/>
      <c r="B21" s="258"/>
      <c r="C21" s="258"/>
      <c r="D21" s="258"/>
      <c r="E21" s="258"/>
      <c r="F21" s="258"/>
      <c r="G21" s="258"/>
      <c r="H21" s="258"/>
      <c r="I21" s="258"/>
    </row>
    <row r="22" spans="1:9" ht="15.75" hidden="1" customHeight="1" x14ac:dyDescent="0.2">
      <c r="A22" s="258"/>
      <c r="B22" s="258"/>
      <c r="C22" s="258"/>
      <c r="D22" s="258"/>
      <c r="E22" s="258"/>
      <c r="F22" s="258"/>
      <c r="G22" s="258"/>
      <c r="H22" s="258"/>
      <c r="I22" s="258"/>
    </row>
    <row r="23" spans="1:9" ht="12.75" customHeight="1" x14ac:dyDescent="0.2">
      <c r="A23" s="78" t="s">
        <v>115</v>
      </c>
      <c r="B23" s="79"/>
      <c r="C23" s="79"/>
      <c r="D23" s="79"/>
      <c r="E23" s="79"/>
      <c r="F23" s="79"/>
      <c r="G23" s="79"/>
      <c r="H23" s="79"/>
      <c r="I23" s="79"/>
    </row>
    <row r="24" spans="1:9" ht="12.75" customHeight="1" x14ac:dyDescent="0.2">
      <c r="A24" s="78" t="s">
        <v>393</v>
      </c>
      <c r="B24" s="185"/>
      <c r="C24" s="185"/>
      <c r="D24" s="185"/>
      <c r="E24" s="185"/>
      <c r="F24" s="185"/>
      <c r="G24" s="185"/>
      <c r="H24" s="185"/>
      <c r="I24" s="185"/>
    </row>
    <row r="25" spans="1:9" ht="12.75" customHeight="1" x14ac:dyDescent="0.2">
      <c r="A25" s="78" t="s">
        <v>394</v>
      </c>
      <c r="B25" s="185"/>
      <c r="C25" s="185"/>
      <c r="D25" s="185"/>
      <c r="E25" s="185"/>
      <c r="F25" s="185"/>
      <c r="G25" s="185"/>
      <c r="H25" s="185"/>
      <c r="I25" s="185"/>
    </row>
    <row r="26" spans="1:9" ht="12.75" customHeight="1" x14ac:dyDescent="0.2">
      <c r="A26" s="78" t="s">
        <v>395</v>
      </c>
      <c r="B26" s="185"/>
      <c r="C26" s="185"/>
      <c r="D26" s="185"/>
      <c r="E26" s="185"/>
      <c r="F26" s="185"/>
      <c r="G26" s="185"/>
      <c r="H26" s="185"/>
      <c r="I26" s="185"/>
    </row>
    <row r="27" spans="1:9" ht="12.75" customHeight="1" x14ac:dyDescent="0.2">
      <c r="A27" s="78" t="s">
        <v>396</v>
      </c>
      <c r="B27" s="185"/>
      <c r="C27" s="185"/>
      <c r="D27" s="185"/>
      <c r="E27" s="185"/>
      <c r="F27" s="185"/>
      <c r="G27" s="185"/>
      <c r="H27" s="185"/>
      <c r="I27" s="185"/>
    </row>
    <row r="28" spans="1:9" x14ac:dyDescent="0.2">
      <c r="A28" s="78" t="s">
        <v>397</v>
      </c>
      <c r="B28" s="185"/>
      <c r="C28" s="185"/>
      <c r="D28" s="185"/>
      <c r="E28" s="185"/>
      <c r="F28" s="185"/>
      <c r="G28" s="185"/>
      <c r="H28" s="185"/>
      <c r="I28" s="185"/>
    </row>
    <row r="29" spans="1:9" s="188" customFormat="1" x14ac:dyDescent="0.2">
      <c r="A29" s="78"/>
      <c r="B29" s="187"/>
      <c r="C29" s="187"/>
      <c r="D29" s="187"/>
      <c r="E29" s="187"/>
      <c r="F29" s="187"/>
      <c r="G29" s="187"/>
      <c r="H29" s="187"/>
      <c r="I29" s="187"/>
    </row>
    <row r="30" spans="1:9" s="188" customFormat="1" x14ac:dyDescent="0.2">
      <c r="A30" s="249" t="s">
        <v>11</v>
      </c>
      <c r="B30" s="250"/>
      <c r="C30" s="250"/>
      <c r="D30" s="250"/>
      <c r="E30" s="250"/>
      <c r="F30" s="250"/>
      <c r="G30" s="250"/>
      <c r="H30" s="250"/>
      <c r="I30" s="251"/>
    </row>
    <row r="31" spans="1:9" x14ac:dyDescent="0.2">
      <c r="A31" s="41"/>
      <c r="B31" s="42"/>
      <c r="C31" s="43" t="s">
        <v>29</v>
      </c>
      <c r="D31" s="10" t="s">
        <v>30</v>
      </c>
      <c r="E31" s="10" t="s">
        <v>31</v>
      </c>
      <c r="F31" s="10" t="s">
        <v>32</v>
      </c>
      <c r="G31" s="189" t="s">
        <v>374</v>
      </c>
      <c r="H31" s="189" t="s">
        <v>375</v>
      </c>
      <c r="I31" s="189" t="s">
        <v>376</v>
      </c>
    </row>
    <row r="32" spans="1:9" x14ac:dyDescent="0.2">
      <c r="A32" s="41"/>
      <c r="B32" s="42"/>
      <c r="C32" s="13" t="s">
        <v>10</v>
      </c>
      <c r="D32" s="13" t="s">
        <v>10</v>
      </c>
      <c r="E32" s="13" t="s">
        <v>10</v>
      </c>
      <c r="F32" s="13" t="s">
        <v>10</v>
      </c>
      <c r="G32" s="13" t="s">
        <v>377</v>
      </c>
      <c r="H32" s="13" t="s">
        <v>377</v>
      </c>
      <c r="I32" s="13" t="s">
        <v>377</v>
      </c>
    </row>
    <row r="33" spans="1:9" x14ac:dyDescent="0.2">
      <c r="A33" s="41" t="s">
        <v>0</v>
      </c>
      <c r="B33" s="42"/>
      <c r="C33" s="44">
        <v>1043264</v>
      </c>
      <c r="D33" s="44">
        <v>1043264</v>
      </c>
      <c r="E33" s="44">
        <v>1263722</v>
      </c>
      <c r="F33" s="44">
        <v>1263722</v>
      </c>
      <c r="G33" s="44">
        <v>1263722</v>
      </c>
      <c r="H33" s="44">
        <v>1263722</v>
      </c>
      <c r="I33" s="44">
        <v>1263722</v>
      </c>
    </row>
    <row r="34" spans="1:9" x14ac:dyDescent="0.2">
      <c r="A34" s="41" t="s">
        <v>1</v>
      </c>
      <c r="B34" s="42"/>
      <c r="C34" s="44">
        <v>3939584</v>
      </c>
      <c r="D34" s="44">
        <f t="shared" ref="D34" si="0">C45</f>
        <v>4398761.99</v>
      </c>
      <c r="E34" s="44">
        <f t="shared" ref="E34" si="1">D45</f>
        <v>3370392.0300000003</v>
      </c>
      <c r="F34" s="44">
        <f t="shared" ref="F34" si="2">E45</f>
        <v>3655982.1399999997</v>
      </c>
      <c r="G34" s="44">
        <v>3661483.4299999992</v>
      </c>
      <c r="H34" s="44">
        <v>3746483.4299999997</v>
      </c>
      <c r="I34" s="44">
        <v>3831483.4299999997</v>
      </c>
    </row>
    <row r="35" spans="1:9" x14ac:dyDescent="0.2">
      <c r="A35" s="41" t="s">
        <v>2</v>
      </c>
      <c r="B35" s="42"/>
      <c r="C35" s="44">
        <v>1312316.3400000001</v>
      </c>
      <c r="D35" s="44">
        <v>808131.17</v>
      </c>
      <c r="E35" s="44">
        <v>1131127.1499999999</v>
      </c>
      <c r="F35" s="44">
        <v>884528.43</v>
      </c>
      <c r="G35" s="44">
        <v>1000000</v>
      </c>
      <c r="H35" s="44">
        <v>1000000</v>
      </c>
      <c r="I35" s="44">
        <v>1000000</v>
      </c>
    </row>
    <row r="36" spans="1:9" x14ac:dyDescent="0.2">
      <c r="A36" s="41" t="s">
        <v>3</v>
      </c>
      <c r="B36" s="42"/>
      <c r="C36" s="44">
        <v>853138.35</v>
      </c>
      <c r="D36" s="44">
        <f>1836501.13-1000000</f>
        <v>836501.12999999989</v>
      </c>
      <c r="E36" s="44">
        <v>845537.04</v>
      </c>
      <c r="F36" s="44">
        <v>879027.14</v>
      </c>
      <c r="G36" s="44">
        <v>915000</v>
      </c>
      <c r="H36" s="44">
        <v>915000</v>
      </c>
      <c r="I36" s="44">
        <v>915000</v>
      </c>
    </row>
    <row r="37" spans="1:9" x14ac:dyDescent="0.2">
      <c r="A37" s="41"/>
      <c r="B37" s="42"/>
      <c r="C37" s="44"/>
      <c r="D37" s="44"/>
      <c r="E37" s="44"/>
      <c r="F37" s="44"/>
      <c r="G37" s="44"/>
      <c r="H37" s="44"/>
      <c r="I37" s="44"/>
    </row>
    <row r="38" spans="1:9" x14ac:dyDescent="0.2">
      <c r="A38" s="8" t="s">
        <v>4</v>
      </c>
      <c r="B38" s="6"/>
      <c r="C38" s="16"/>
      <c r="D38" s="16"/>
      <c r="E38" s="16"/>
      <c r="F38" s="14"/>
      <c r="G38" s="14"/>
      <c r="H38" s="14"/>
      <c r="I38" s="14"/>
    </row>
    <row r="39" spans="1:9" x14ac:dyDescent="0.2">
      <c r="A39" s="8" t="s">
        <v>28</v>
      </c>
      <c r="B39" s="9"/>
      <c r="C39" s="16"/>
      <c r="D39" s="16"/>
      <c r="E39" s="16"/>
      <c r="F39" s="14"/>
      <c r="G39" s="14"/>
      <c r="H39" s="14"/>
      <c r="I39" s="14"/>
    </row>
    <row r="40" spans="1:9" x14ac:dyDescent="0.2">
      <c r="A40" s="24" t="s">
        <v>87</v>
      </c>
      <c r="B40" s="25"/>
      <c r="C40" s="15"/>
      <c r="D40" s="15">
        <v>-1000000</v>
      </c>
      <c r="E40" s="15"/>
      <c r="F40" s="15"/>
      <c r="G40" s="15"/>
      <c r="H40" s="15"/>
      <c r="I40" s="15"/>
    </row>
    <row r="41" spans="1:9" x14ac:dyDescent="0.2">
      <c r="A41" s="24"/>
      <c r="B41" s="25"/>
      <c r="C41" s="15"/>
      <c r="D41" s="15"/>
      <c r="E41" s="15"/>
      <c r="F41" s="15"/>
      <c r="G41" s="15"/>
      <c r="H41" s="15"/>
      <c r="I41" s="15"/>
    </row>
    <row r="42" spans="1:9" x14ac:dyDescent="0.2">
      <c r="A42" s="24"/>
      <c r="B42" s="25"/>
      <c r="C42" s="15"/>
      <c r="D42" s="15"/>
      <c r="E42" s="15"/>
      <c r="F42" s="15"/>
      <c r="G42" s="15"/>
      <c r="H42" s="15"/>
      <c r="I42" s="15"/>
    </row>
    <row r="43" spans="1:9" x14ac:dyDescent="0.2">
      <c r="A43" s="8" t="s">
        <v>5</v>
      </c>
      <c r="B43" s="9"/>
      <c r="C43" s="14">
        <f t="shared" ref="C43:F43" si="3">SUM(C40:C42)</f>
        <v>0</v>
      </c>
      <c r="D43" s="14">
        <f t="shared" si="3"/>
        <v>-1000000</v>
      </c>
      <c r="E43" s="14">
        <f t="shared" si="3"/>
        <v>0</v>
      </c>
      <c r="F43" s="14">
        <f t="shared" si="3"/>
        <v>0</v>
      </c>
      <c r="G43" s="14">
        <f t="shared" ref="G43:I43" si="4">SUM(G40:G42)</f>
        <v>0</v>
      </c>
      <c r="H43" s="14">
        <f t="shared" si="4"/>
        <v>0</v>
      </c>
      <c r="I43" s="14">
        <f t="shared" si="4"/>
        <v>0</v>
      </c>
    </row>
    <row r="44" spans="1:9" x14ac:dyDescent="0.2">
      <c r="A44" s="41"/>
      <c r="B44" s="42"/>
      <c r="C44" s="44"/>
      <c r="D44" s="44"/>
      <c r="E44" s="44"/>
      <c r="F44" s="44"/>
      <c r="G44" s="44"/>
      <c r="H44" s="44"/>
      <c r="I44" s="44"/>
    </row>
    <row r="45" spans="1:9" x14ac:dyDescent="0.2">
      <c r="A45" s="41" t="s">
        <v>7</v>
      </c>
      <c r="B45" s="42"/>
      <c r="C45" s="45">
        <f>+C34+C35-C36+C43</f>
        <v>4398761.99</v>
      </c>
      <c r="D45" s="45">
        <f>+D34+D35-D36+D43</f>
        <v>3370392.0300000003</v>
      </c>
      <c r="E45" s="45">
        <f>+E34+E35-E36+E43</f>
        <v>3655982.1399999997</v>
      </c>
      <c r="F45" s="45">
        <f t="shared" ref="F45:I45" si="5">+F34+F35-F36+F43</f>
        <v>3661483.4299999992</v>
      </c>
      <c r="G45" s="45">
        <f t="shared" si="5"/>
        <v>3746483.4299999997</v>
      </c>
      <c r="H45" s="45">
        <f t="shared" si="5"/>
        <v>3831483.4299999997</v>
      </c>
      <c r="I45" s="45">
        <f t="shared" si="5"/>
        <v>3916483.4299999997</v>
      </c>
    </row>
    <row r="46" spans="1:9" x14ac:dyDescent="0.2">
      <c r="A46" s="46"/>
      <c r="B46" s="47"/>
      <c r="C46" s="44"/>
      <c r="D46" s="44"/>
      <c r="E46" s="44"/>
      <c r="F46" s="44"/>
      <c r="G46" s="44"/>
      <c r="H46" s="44"/>
      <c r="I46" s="44"/>
    </row>
    <row r="47" spans="1:9" x14ac:dyDescent="0.2">
      <c r="A47" s="41" t="s">
        <v>23</v>
      </c>
      <c r="B47" s="42"/>
      <c r="C47" s="44">
        <v>13598.06</v>
      </c>
      <c r="D47" s="44">
        <v>4447.92</v>
      </c>
      <c r="E47" s="44">
        <v>348.62</v>
      </c>
      <c r="F47" s="44">
        <v>483.1</v>
      </c>
      <c r="G47" s="44">
        <v>483.1</v>
      </c>
      <c r="H47" s="44">
        <v>483.1</v>
      </c>
      <c r="I47" s="44">
        <v>483.1</v>
      </c>
    </row>
    <row r="48" spans="1:9" x14ac:dyDescent="0.2">
      <c r="A48" s="46"/>
      <c r="B48" s="47"/>
      <c r="C48" s="44"/>
      <c r="D48" s="44"/>
      <c r="E48" s="44"/>
      <c r="F48" s="44"/>
      <c r="G48" s="44"/>
      <c r="H48" s="44"/>
      <c r="I48" s="44"/>
    </row>
    <row r="49" spans="1:9" x14ac:dyDescent="0.2">
      <c r="A49" s="41" t="s">
        <v>24</v>
      </c>
      <c r="B49" s="48"/>
      <c r="C49" s="49">
        <f t="shared" ref="C49:F49" si="6">C45-C47</f>
        <v>4385163.9300000006</v>
      </c>
      <c r="D49" s="49">
        <f t="shared" si="6"/>
        <v>3365944.1100000003</v>
      </c>
      <c r="E49" s="49">
        <f t="shared" si="6"/>
        <v>3655633.5199999996</v>
      </c>
      <c r="F49" s="49">
        <f t="shared" si="6"/>
        <v>3661000.3299999991</v>
      </c>
      <c r="G49" s="49">
        <f t="shared" ref="G49:I49" si="7">G45-G47</f>
        <v>3746000.3299999996</v>
      </c>
      <c r="H49" s="49">
        <f t="shared" si="7"/>
        <v>3831000.3299999996</v>
      </c>
      <c r="I49" s="49">
        <f t="shared" si="7"/>
        <v>3916000.3299999996</v>
      </c>
    </row>
    <row r="50" spans="1:9" x14ac:dyDescent="0.2">
      <c r="A50" s="50"/>
      <c r="B50" s="50"/>
      <c r="C50" s="51"/>
      <c r="D50" s="51"/>
      <c r="E50" s="51"/>
      <c r="F50" s="51"/>
      <c r="G50" s="51"/>
      <c r="H50" s="51"/>
      <c r="I50" s="51"/>
    </row>
    <row r="51" spans="1:9" x14ac:dyDescent="0.2">
      <c r="A51" s="52" t="s">
        <v>25</v>
      </c>
      <c r="B51" s="38"/>
      <c r="C51" s="33"/>
      <c r="D51" s="33"/>
      <c r="E51" s="53"/>
      <c r="F51" s="53"/>
      <c r="G51" s="53"/>
      <c r="H51" s="53"/>
      <c r="I51" s="53"/>
    </row>
    <row r="52" spans="1:9" x14ac:dyDescent="0.2">
      <c r="A52" s="54" t="s">
        <v>27</v>
      </c>
      <c r="B52" s="47"/>
      <c r="C52" s="27"/>
      <c r="D52" s="27"/>
      <c r="E52" s="55"/>
      <c r="F52" s="55"/>
      <c r="G52" s="55"/>
      <c r="H52" s="55"/>
      <c r="I52" s="55"/>
    </row>
    <row r="53" spans="1:9" x14ac:dyDescent="0.2">
      <c r="A53" s="41"/>
      <c r="B53" s="42"/>
      <c r="C53" s="44"/>
      <c r="D53" s="44"/>
      <c r="E53" s="44"/>
      <c r="F53" s="44"/>
      <c r="G53" s="44"/>
      <c r="H53" s="44"/>
      <c r="I53" s="44"/>
    </row>
    <row r="54" spans="1:9" x14ac:dyDescent="0.2">
      <c r="A54" s="41" t="s">
        <v>6</v>
      </c>
      <c r="B54" s="42"/>
      <c r="C54" s="15"/>
      <c r="D54" s="15"/>
      <c r="E54" s="44"/>
      <c r="F54" s="44"/>
      <c r="G54" s="44"/>
      <c r="H54" s="44"/>
      <c r="I54" s="44"/>
    </row>
    <row r="55" spans="1:9" x14ac:dyDescent="0.2">
      <c r="A55" s="41"/>
      <c r="B55" s="42"/>
      <c r="C55" s="15"/>
      <c r="D55" s="15"/>
      <c r="E55" s="44"/>
      <c r="F55" s="44"/>
      <c r="G55" s="44"/>
      <c r="H55" s="44"/>
      <c r="I55" s="44"/>
    </row>
    <row r="56" spans="1:9" x14ac:dyDescent="0.2">
      <c r="A56" s="54" t="s">
        <v>8</v>
      </c>
      <c r="B56" s="48"/>
      <c r="C56" s="15"/>
      <c r="D56" s="15"/>
      <c r="E56" s="44"/>
      <c r="F56" s="44"/>
      <c r="G56" s="44"/>
      <c r="H56" s="44"/>
      <c r="I56" s="44"/>
    </row>
    <row r="57" spans="1:9" x14ac:dyDescent="0.2">
      <c r="A57" s="56" t="s">
        <v>9</v>
      </c>
      <c r="B57" s="57"/>
      <c r="C57" s="15"/>
      <c r="D57" s="15"/>
      <c r="E57" s="44"/>
      <c r="F57" s="44"/>
      <c r="G57" s="44"/>
      <c r="H57" s="44"/>
      <c r="I57" s="44"/>
    </row>
  </sheetData>
  <sheetProtection selectLockedCells="1"/>
  <mergeCells count="4">
    <mergeCell ref="A7:I8"/>
    <mergeCell ref="A11:I16"/>
    <mergeCell ref="A17:I22"/>
    <mergeCell ref="A30:I30"/>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6E302E-1F53-4093-98BB-88571D398FEA}">
  <sheetPr>
    <pageSetUpPr fitToPage="1"/>
  </sheetPr>
  <dimension ref="A1:I56"/>
  <sheetViews>
    <sheetView showWhiteSpace="0" topLeftCell="A18" zoomScaleNormal="100" zoomScaleSheetLayoutView="90" workbookViewId="0">
      <selection activeCell="I53" sqref="I53"/>
    </sheetView>
  </sheetViews>
  <sheetFormatPr defaultColWidth="9.140625" defaultRowHeight="12.75" x14ac:dyDescent="0.2"/>
  <cols>
    <col min="1" max="2" width="14.5703125" style="172" customWidth="1"/>
    <col min="3" max="5" width="14" style="172" customWidth="1"/>
    <col min="6" max="6" width="14.5703125" style="172" bestFit="1" customWidth="1"/>
    <col min="7" max="8" width="14" style="172" customWidth="1"/>
    <col min="9" max="9" width="13.140625" style="172" customWidth="1"/>
    <col min="10" max="10" width="9.140625" style="172"/>
    <col min="11" max="11" width="11.85546875" style="172" bestFit="1" customWidth="1"/>
    <col min="12" max="12" width="12.5703125" style="172" bestFit="1" customWidth="1"/>
    <col min="13" max="16384" width="9.140625" style="172"/>
  </cols>
  <sheetData>
    <row r="1" spans="1:9" x14ac:dyDescent="0.2">
      <c r="A1" s="37"/>
      <c r="B1" s="37"/>
      <c r="C1" s="37"/>
      <c r="D1" s="37"/>
      <c r="E1" s="37"/>
      <c r="F1" s="37"/>
      <c r="G1" s="37"/>
      <c r="H1" s="37"/>
      <c r="I1" s="37"/>
    </row>
    <row r="2" spans="1:9" x14ac:dyDescent="0.2">
      <c r="A2" s="37" t="s">
        <v>12</v>
      </c>
      <c r="B2" s="38" t="s">
        <v>44</v>
      </c>
      <c r="C2" s="38"/>
      <c r="D2" s="38"/>
      <c r="E2" s="37"/>
      <c r="F2" s="37"/>
      <c r="G2" s="39" t="s">
        <v>13</v>
      </c>
      <c r="H2" s="38" t="s">
        <v>159</v>
      </c>
      <c r="I2" s="38"/>
    </row>
    <row r="3" spans="1:9" x14ac:dyDescent="0.2">
      <c r="A3" s="37" t="s">
        <v>21</v>
      </c>
      <c r="B3" s="38" t="s">
        <v>160</v>
      </c>
      <c r="C3" s="38"/>
      <c r="D3" s="38"/>
      <c r="E3" s="37"/>
      <c r="F3" s="37"/>
      <c r="G3" s="39" t="s">
        <v>14</v>
      </c>
      <c r="H3" s="40" t="s">
        <v>161</v>
      </c>
      <c r="I3" s="40"/>
    </row>
    <row r="4" spans="1:9" x14ac:dyDescent="0.2">
      <c r="A4" s="37" t="s">
        <v>15</v>
      </c>
      <c r="B4" s="38" t="s">
        <v>177</v>
      </c>
      <c r="C4" s="38"/>
      <c r="D4" s="38"/>
      <c r="E4" s="37"/>
      <c r="F4" s="37"/>
      <c r="G4" s="39" t="s">
        <v>17</v>
      </c>
      <c r="H4" s="38" t="s">
        <v>178</v>
      </c>
      <c r="I4" s="38"/>
    </row>
    <row r="5" spans="1:9" x14ac:dyDescent="0.2">
      <c r="A5" s="37" t="s">
        <v>16</v>
      </c>
      <c r="B5" s="38" t="s">
        <v>179</v>
      </c>
      <c r="C5" s="40"/>
      <c r="D5" s="40"/>
      <c r="E5" s="37"/>
      <c r="F5" s="37"/>
      <c r="G5" s="39" t="s">
        <v>18</v>
      </c>
      <c r="H5" s="40" t="s">
        <v>180</v>
      </c>
      <c r="I5" s="40"/>
    </row>
    <row r="6" spans="1:9" x14ac:dyDescent="0.2">
      <c r="A6" s="37"/>
      <c r="B6" s="37"/>
      <c r="C6" s="37"/>
      <c r="D6" s="37"/>
      <c r="E6" s="37"/>
      <c r="F6" s="37"/>
      <c r="G6" s="37"/>
      <c r="H6" s="37"/>
      <c r="I6" s="37"/>
    </row>
    <row r="7" spans="1:9" ht="6.75" customHeight="1" x14ac:dyDescent="0.2">
      <c r="A7" s="37"/>
      <c r="B7" s="37"/>
      <c r="C7" s="37"/>
      <c r="D7" s="37"/>
      <c r="E7" s="37"/>
      <c r="F7" s="37"/>
      <c r="G7" s="37"/>
      <c r="H7" s="37"/>
      <c r="I7" s="37"/>
    </row>
    <row r="8" spans="1:9" x14ac:dyDescent="0.2">
      <c r="A8" s="37" t="s">
        <v>181</v>
      </c>
      <c r="B8" s="37"/>
      <c r="C8" s="37"/>
      <c r="D8" s="37"/>
      <c r="E8" s="37"/>
      <c r="F8" s="37"/>
      <c r="G8" s="37"/>
      <c r="H8" s="37"/>
      <c r="I8" s="37"/>
    </row>
    <row r="9" spans="1:9" x14ac:dyDescent="0.2">
      <c r="A9" s="37"/>
      <c r="B9" s="37"/>
      <c r="C9" s="37"/>
      <c r="D9" s="37"/>
      <c r="E9" s="37"/>
      <c r="F9" s="37"/>
      <c r="G9" s="37"/>
      <c r="H9" s="37"/>
      <c r="I9" s="37"/>
    </row>
    <row r="10" spans="1:9" x14ac:dyDescent="0.2">
      <c r="A10" s="37" t="s">
        <v>182</v>
      </c>
      <c r="B10" s="37"/>
      <c r="C10" s="37"/>
      <c r="D10" s="37"/>
      <c r="E10" s="37"/>
      <c r="F10" s="37"/>
      <c r="G10" s="37"/>
      <c r="H10" s="37"/>
      <c r="I10" s="37"/>
    </row>
    <row r="11" spans="1:9" x14ac:dyDescent="0.2">
      <c r="A11" s="37"/>
      <c r="B11" s="37"/>
      <c r="C11" s="37"/>
      <c r="D11" s="37"/>
      <c r="E11" s="37"/>
      <c r="F11" s="37"/>
      <c r="G11" s="37"/>
      <c r="H11" s="37"/>
      <c r="I11" s="37"/>
    </row>
    <row r="12" spans="1:9" x14ac:dyDescent="0.2">
      <c r="A12" s="37" t="s">
        <v>183</v>
      </c>
      <c r="B12" s="37"/>
      <c r="C12" s="37"/>
      <c r="D12" s="37"/>
      <c r="E12" s="37"/>
      <c r="F12" s="37"/>
      <c r="G12" s="37"/>
      <c r="H12" s="37"/>
      <c r="I12" s="37"/>
    </row>
    <row r="13" spans="1:9" x14ac:dyDescent="0.2">
      <c r="A13" s="37"/>
      <c r="B13" s="171" t="s">
        <v>348</v>
      </c>
      <c r="C13" s="37"/>
      <c r="D13" s="37"/>
      <c r="E13" s="37"/>
      <c r="F13" s="37"/>
      <c r="G13" s="37"/>
      <c r="H13" s="37"/>
      <c r="I13" s="37"/>
    </row>
    <row r="14" spans="1:9" x14ac:dyDescent="0.2">
      <c r="A14" s="37"/>
      <c r="B14" s="171" t="s">
        <v>184</v>
      </c>
      <c r="C14" s="37"/>
      <c r="D14" s="37"/>
      <c r="E14" s="37"/>
      <c r="F14" s="37"/>
      <c r="G14" s="37"/>
      <c r="H14" s="37"/>
      <c r="I14" s="37"/>
    </row>
    <row r="15" spans="1:9" x14ac:dyDescent="0.2">
      <c r="A15" s="37"/>
      <c r="B15" s="171"/>
      <c r="C15" s="37"/>
      <c r="D15" s="37"/>
      <c r="E15" s="37"/>
      <c r="F15" s="37"/>
      <c r="G15" s="37"/>
      <c r="H15" s="37"/>
      <c r="I15" s="37"/>
    </row>
    <row r="16" spans="1:9" x14ac:dyDescent="0.2">
      <c r="A16" s="37" t="s">
        <v>185</v>
      </c>
      <c r="B16" s="37"/>
      <c r="C16" s="37"/>
      <c r="D16" s="37"/>
      <c r="E16" s="37"/>
      <c r="F16" s="37"/>
      <c r="G16" s="37"/>
      <c r="H16" s="37"/>
      <c r="I16" s="37"/>
    </row>
    <row r="17" spans="1:9" x14ac:dyDescent="0.2">
      <c r="A17" s="37"/>
      <c r="B17" s="37"/>
      <c r="C17" s="37"/>
      <c r="D17" s="37"/>
      <c r="E17" s="37"/>
      <c r="F17" s="37"/>
      <c r="G17" s="37"/>
      <c r="H17" s="37"/>
      <c r="I17" s="37"/>
    </row>
    <row r="18" spans="1:9" ht="27.4" customHeight="1" x14ac:dyDescent="0.2">
      <c r="A18" s="252" t="s">
        <v>186</v>
      </c>
      <c r="B18" s="252"/>
      <c r="C18" s="252"/>
      <c r="D18" s="252"/>
      <c r="E18" s="252"/>
      <c r="F18" s="252"/>
      <c r="G18" s="252"/>
      <c r="H18" s="252"/>
      <c r="I18" s="252"/>
    </row>
    <row r="19" spans="1:9" x14ac:dyDescent="0.2">
      <c r="A19" s="37"/>
      <c r="B19" s="37"/>
      <c r="C19" s="37"/>
      <c r="D19" s="37"/>
      <c r="E19" s="94"/>
      <c r="F19" s="37"/>
      <c r="G19" s="37"/>
      <c r="H19" s="37"/>
      <c r="I19" s="37"/>
    </row>
    <row r="20" spans="1:9" x14ac:dyDescent="0.2">
      <c r="A20" s="240" t="s">
        <v>11</v>
      </c>
      <c r="B20" s="241"/>
      <c r="C20" s="241"/>
      <c r="D20" s="241"/>
      <c r="E20" s="241"/>
      <c r="F20" s="241"/>
      <c r="G20" s="241"/>
      <c r="H20" s="241"/>
      <c r="I20" s="242"/>
    </row>
    <row r="21" spans="1:9" x14ac:dyDescent="0.2">
      <c r="A21" s="41"/>
      <c r="B21" s="42"/>
      <c r="C21" s="43" t="s">
        <v>29</v>
      </c>
      <c r="D21" s="43" t="s">
        <v>30</v>
      </c>
      <c r="E21" s="43" t="s">
        <v>31</v>
      </c>
      <c r="F21" s="43" t="s">
        <v>32</v>
      </c>
      <c r="G21" s="10" t="s">
        <v>374</v>
      </c>
      <c r="H21" s="10" t="s">
        <v>375</v>
      </c>
      <c r="I21" s="10" t="s">
        <v>376</v>
      </c>
    </row>
    <row r="22" spans="1:9" x14ac:dyDescent="0.2">
      <c r="A22" s="8"/>
      <c r="B22" s="9"/>
      <c r="C22" s="11" t="s">
        <v>10</v>
      </c>
      <c r="D22" s="13" t="s">
        <v>10</v>
      </c>
      <c r="E22" s="13" t="s">
        <v>10</v>
      </c>
      <c r="F22" s="13" t="s">
        <v>10</v>
      </c>
      <c r="G22" s="13" t="s">
        <v>377</v>
      </c>
      <c r="H22" s="13" t="s">
        <v>377</v>
      </c>
      <c r="I22" s="13" t="s">
        <v>377</v>
      </c>
    </row>
    <row r="23" spans="1:9" x14ac:dyDescent="0.2">
      <c r="A23" s="8" t="s">
        <v>0</v>
      </c>
      <c r="B23" s="9"/>
      <c r="C23" s="15">
        <v>48586356</v>
      </c>
      <c r="D23" s="15">
        <f>48626356-40000</f>
        <v>48586356</v>
      </c>
      <c r="E23" s="15">
        <f>48626356-40000</f>
        <v>48586356</v>
      </c>
      <c r="F23" s="15">
        <f>48626356-40000</f>
        <v>48586356</v>
      </c>
      <c r="G23" s="15">
        <f t="shared" ref="G23:I23" si="0">48626356-40000</f>
        <v>48586356</v>
      </c>
      <c r="H23" s="15">
        <f t="shared" si="0"/>
        <v>48586356</v>
      </c>
      <c r="I23" s="15">
        <f t="shared" si="0"/>
        <v>48586356</v>
      </c>
    </row>
    <row r="24" spans="1:9" x14ac:dyDescent="0.2">
      <c r="A24" s="8" t="s">
        <v>1</v>
      </c>
      <c r="B24" s="9"/>
      <c r="C24" s="15">
        <v>33047057.279999994</v>
      </c>
      <c r="D24" s="15">
        <f t="shared" ref="D24:I24" si="1">C36</f>
        <v>20079942.079999983</v>
      </c>
      <c r="E24" s="15">
        <f t="shared" si="1"/>
        <v>3265073.2299999893</v>
      </c>
      <c r="F24" s="15">
        <f t="shared" si="1"/>
        <v>2632469.7599999905</v>
      </c>
      <c r="G24" s="15">
        <f t="shared" si="1"/>
        <v>2746875.2299999893</v>
      </c>
      <c r="H24" s="15">
        <f t="shared" si="1"/>
        <v>2861280.6999999881</v>
      </c>
      <c r="I24" s="15">
        <f t="shared" si="1"/>
        <v>2975686.1699999869</v>
      </c>
    </row>
    <row r="25" spans="1:9" x14ac:dyDescent="0.2">
      <c r="A25" s="8" t="s">
        <v>2</v>
      </c>
      <c r="B25" s="9"/>
      <c r="C25" s="15">
        <v>35678260.890000001</v>
      </c>
      <c r="D25" s="15">
        <v>37227948.460000001</v>
      </c>
      <c r="E25" s="15">
        <v>38135256.530000001</v>
      </c>
      <c r="F25" s="15">
        <v>40629885.439999998</v>
      </c>
      <c r="G25" s="15">
        <v>40629885.439999998</v>
      </c>
      <c r="H25" s="15">
        <v>40629885.439999998</v>
      </c>
      <c r="I25" s="15">
        <v>40629885.439999998</v>
      </c>
    </row>
    <row r="26" spans="1:9" x14ac:dyDescent="0.2">
      <c r="A26" s="8" t="s">
        <v>3</v>
      </c>
      <c r="B26" s="9"/>
      <c r="C26" s="15">
        <v>11651095.560000002</v>
      </c>
      <c r="D26" s="15">
        <f>46042817.31-3068401.74-5224377.02-16195568.78</f>
        <v>21554469.769999996</v>
      </c>
      <c r="E26" s="15">
        <f>38767860-5362546.82-16623895.15</f>
        <v>16781418.030000001</v>
      </c>
      <c r="F26" s="15">
        <f>40515479.97-5723431.53-17742637.75</f>
        <v>17049410.689999998</v>
      </c>
      <c r="G26" s="15">
        <f t="shared" ref="G26:I26" si="2">40515479.97-5723431.53-17742637.75</f>
        <v>17049410.689999998</v>
      </c>
      <c r="H26" s="15">
        <f t="shared" si="2"/>
        <v>17049410.689999998</v>
      </c>
      <c r="I26" s="15">
        <f t="shared" si="2"/>
        <v>17049410.689999998</v>
      </c>
    </row>
    <row r="27" spans="1:9" x14ac:dyDescent="0.2">
      <c r="A27" s="8"/>
      <c r="B27" s="9"/>
      <c r="C27" s="15"/>
      <c r="D27" s="15"/>
      <c r="E27" s="15"/>
      <c r="F27" s="15"/>
      <c r="G27" s="15"/>
      <c r="H27" s="15"/>
      <c r="I27" s="15"/>
    </row>
    <row r="28" spans="1:9" x14ac:dyDescent="0.2">
      <c r="A28" s="8" t="s">
        <v>4</v>
      </c>
      <c r="B28" s="6"/>
      <c r="C28" s="16"/>
      <c r="D28" s="16"/>
      <c r="E28" s="16"/>
      <c r="F28" s="14"/>
      <c r="G28" s="14"/>
      <c r="H28" s="14"/>
      <c r="I28" s="14"/>
    </row>
    <row r="29" spans="1:9" x14ac:dyDescent="0.2">
      <c r="A29" s="8" t="s">
        <v>28</v>
      </c>
      <c r="B29" s="9"/>
      <c r="C29" s="16"/>
      <c r="D29" s="16"/>
      <c r="E29" s="16"/>
      <c r="F29" s="14"/>
      <c r="G29" s="14"/>
      <c r="H29" s="14"/>
      <c r="I29" s="14"/>
    </row>
    <row r="30" spans="1:9" x14ac:dyDescent="0.2">
      <c r="A30" s="24" t="s">
        <v>366</v>
      </c>
      <c r="B30" s="95"/>
      <c r="C30" s="15">
        <v>-19885001.009999998</v>
      </c>
      <c r="D30" s="15">
        <v>-3068401.74</v>
      </c>
      <c r="E30" s="15"/>
      <c r="F30" s="15">
        <v>-17742637.75</v>
      </c>
      <c r="G30" s="15">
        <v>-17742637.75</v>
      </c>
      <c r="H30" s="15">
        <v>-17742637.75</v>
      </c>
      <c r="I30" s="15">
        <v>-17742637.75</v>
      </c>
    </row>
    <row r="31" spans="1:9" x14ac:dyDescent="0.2">
      <c r="A31" s="24" t="s">
        <v>367</v>
      </c>
      <c r="B31" s="95"/>
      <c r="C31" s="15">
        <v>-17109279.52</v>
      </c>
      <c r="D31" s="15">
        <v>-5224377.0199999996</v>
      </c>
      <c r="E31" s="15">
        <v>-5362546.82</v>
      </c>
      <c r="F31" s="15">
        <v>-5723431.5300000003</v>
      </c>
      <c r="G31" s="15">
        <v>-5723431.5300000003</v>
      </c>
      <c r="H31" s="15">
        <v>-5723431.5300000003</v>
      </c>
      <c r="I31" s="15">
        <v>-5723431.5300000003</v>
      </c>
    </row>
    <row r="32" spans="1:9" x14ac:dyDescent="0.2">
      <c r="A32" s="24"/>
      <c r="B32" s="25"/>
      <c r="C32" s="15"/>
      <c r="D32" s="15">
        <v>-16195568.779999999</v>
      </c>
      <c r="E32" s="15">
        <v>-16623895.15</v>
      </c>
      <c r="F32" s="15"/>
      <c r="G32" s="15"/>
      <c r="H32" s="15"/>
      <c r="I32" s="15"/>
    </row>
    <row r="33" spans="1:9" x14ac:dyDescent="0.2">
      <c r="A33" s="24"/>
      <c r="B33" s="25"/>
      <c r="C33" s="15"/>
      <c r="D33" s="15">
        <v>-8000000</v>
      </c>
      <c r="E33" s="15"/>
      <c r="F33" s="15"/>
      <c r="G33" s="15"/>
      <c r="H33" s="15"/>
      <c r="I33" s="15"/>
    </row>
    <row r="34" spans="1:9" x14ac:dyDescent="0.2">
      <c r="A34" s="8" t="s">
        <v>5</v>
      </c>
      <c r="B34" s="9"/>
      <c r="C34" s="14">
        <v>-36994280.530000001</v>
      </c>
      <c r="D34" s="14">
        <f>SUM(D30:D33)</f>
        <v>-32488347.539999999</v>
      </c>
      <c r="E34" s="14">
        <f t="shared" ref="E34:I34" si="3">SUM(E30:E33)</f>
        <v>-21986441.969999999</v>
      </c>
      <c r="F34" s="14">
        <f t="shared" si="3"/>
        <v>-23466069.280000001</v>
      </c>
      <c r="G34" s="14">
        <f t="shared" si="3"/>
        <v>-23466069.280000001</v>
      </c>
      <c r="H34" s="14">
        <f t="shared" si="3"/>
        <v>-23466069.280000001</v>
      </c>
      <c r="I34" s="14">
        <f t="shared" si="3"/>
        <v>-23466069.280000001</v>
      </c>
    </row>
    <row r="35" spans="1:9" x14ac:dyDescent="0.2">
      <c r="A35" s="8"/>
      <c r="B35" s="9"/>
      <c r="C35" s="15"/>
      <c r="D35" s="15"/>
      <c r="E35" s="15"/>
      <c r="F35" s="15"/>
      <c r="G35" s="15"/>
      <c r="H35" s="15"/>
      <c r="I35" s="15"/>
    </row>
    <row r="36" spans="1:9" x14ac:dyDescent="0.2">
      <c r="A36" s="8" t="s">
        <v>7</v>
      </c>
      <c r="B36" s="9"/>
      <c r="C36" s="14">
        <v>20079942.079999983</v>
      </c>
      <c r="D36" s="14">
        <f>+D24+D25-D26+D34</f>
        <v>3265073.2299999893</v>
      </c>
      <c r="E36" s="14">
        <f>+E24+E25-E26+E34</f>
        <v>2632469.7599999905</v>
      </c>
      <c r="F36" s="14">
        <f t="shared" ref="F36:I36" si="4">+F24+F25-F26+F34</f>
        <v>2746875.2299999893</v>
      </c>
      <c r="G36" s="14">
        <f t="shared" si="4"/>
        <v>2861280.6999999881</v>
      </c>
      <c r="H36" s="14">
        <f t="shared" si="4"/>
        <v>2975686.1699999869</v>
      </c>
      <c r="I36" s="14">
        <f t="shared" si="4"/>
        <v>3090091.6399999857</v>
      </c>
    </row>
    <row r="37" spans="1:9" x14ac:dyDescent="0.2">
      <c r="A37" s="24"/>
      <c r="B37" s="25"/>
      <c r="C37" s="15"/>
      <c r="D37" s="15"/>
      <c r="E37" s="15"/>
      <c r="F37" s="15"/>
      <c r="G37" s="15"/>
      <c r="H37" s="15"/>
      <c r="I37" s="15"/>
    </row>
    <row r="38" spans="1:9" x14ac:dyDescent="0.2">
      <c r="A38" s="8" t="s">
        <v>23</v>
      </c>
      <c r="B38" s="9"/>
      <c r="C38" s="15">
        <v>0</v>
      </c>
      <c r="D38" s="15">
        <v>0</v>
      </c>
      <c r="E38" s="15">
        <v>0</v>
      </c>
      <c r="F38" s="15">
        <v>0</v>
      </c>
      <c r="G38" s="15">
        <v>0</v>
      </c>
      <c r="H38" s="15">
        <v>0</v>
      </c>
      <c r="I38" s="15">
        <v>0</v>
      </c>
    </row>
    <row r="39" spans="1:9" x14ac:dyDescent="0.2">
      <c r="A39" s="24"/>
      <c r="B39" s="25"/>
      <c r="C39" s="15"/>
      <c r="D39" s="15"/>
      <c r="E39" s="15"/>
      <c r="F39" s="15"/>
      <c r="G39" s="15"/>
      <c r="H39" s="15"/>
      <c r="I39" s="15"/>
    </row>
    <row r="40" spans="1:9" x14ac:dyDescent="0.2">
      <c r="A40" s="8" t="s">
        <v>24</v>
      </c>
      <c r="B40" s="28"/>
      <c r="C40" s="29">
        <v>20079942.079999983</v>
      </c>
      <c r="D40" s="29">
        <f t="shared" ref="D40:I40" si="5">D36-D38</f>
        <v>3265073.2299999893</v>
      </c>
      <c r="E40" s="29">
        <f t="shared" si="5"/>
        <v>2632469.7599999905</v>
      </c>
      <c r="F40" s="29">
        <f t="shared" si="5"/>
        <v>2746875.2299999893</v>
      </c>
      <c r="G40" s="29">
        <f t="shared" si="5"/>
        <v>2861280.6999999881</v>
      </c>
      <c r="H40" s="29">
        <f t="shared" si="5"/>
        <v>2975686.1699999869</v>
      </c>
      <c r="I40" s="29">
        <f t="shared" si="5"/>
        <v>3090091.6399999857</v>
      </c>
    </row>
    <row r="41" spans="1:9" x14ac:dyDescent="0.2">
      <c r="A41" s="30"/>
      <c r="B41" s="30"/>
      <c r="C41" s="31"/>
      <c r="D41" s="31"/>
      <c r="E41" s="31"/>
      <c r="F41" s="31"/>
      <c r="G41" s="31"/>
      <c r="H41" s="31"/>
      <c r="I41" s="31"/>
    </row>
    <row r="42" spans="1:9" x14ac:dyDescent="0.2">
      <c r="A42" s="32" t="s">
        <v>25</v>
      </c>
      <c r="B42" s="3"/>
      <c r="C42" s="33"/>
      <c r="D42" s="33"/>
      <c r="E42" s="33"/>
      <c r="F42" s="33"/>
      <c r="G42" s="33"/>
      <c r="H42" s="33"/>
      <c r="I42" s="33"/>
    </row>
    <row r="43" spans="1:9" x14ac:dyDescent="0.2">
      <c r="A43" s="34" t="s">
        <v>27</v>
      </c>
      <c r="B43" s="25"/>
      <c r="C43" s="27"/>
      <c r="D43" s="27"/>
      <c r="E43" s="27"/>
      <c r="F43" s="27"/>
      <c r="G43" s="27"/>
      <c r="H43" s="27"/>
      <c r="I43" s="27"/>
    </row>
    <row r="44" spans="1:9" x14ac:dyDescent="0.2">
      <c r="A44" s="8"/>
      <c r="B44" s="9"/>
      <c r="C44" s="15"/>
      <c r="D44" s="15"/>
      <c r="E44" s="15"/>
      <c r="F44" s="15"/>
      <c r="G44" s="15"/>
      <c r="H44" s="15"/>
      <c r="I44" s="15"/>
    </row>
    <row r="45" spans="1:9" x14ac:dyDescent="0.2">
      <c r="A45" s="41" t="s">
        <v>6</v>
      </c>
      <c r="B45" s="42"/>
      <c r="C45" s="15"/>
      <c r="D45" s="15"/>
      <c r="E45" s="44"/>
      <c r="F45" s="44"/>
      <c r="G45" s="44"/>
      <c r="H45" s="44"/>
      <c r="I45" s="44"/>
    </row>
    <row r="46" spans="1:9" x14ac:dyDescent="0.2">
      <c r="A46" s="41"/>
      <c r="B46" s="42"/>
      <c r="C46" s="15"/>
      <c r="D46" s="15"/>
      <c r="E46" s="44"/>
      <c r="F46" s="44"/>
      <c r="G46" s="44"/>
      <c r="H46" s="44"/>
      <c r="I46" s="44"/>
    </row>
    <row r="47" spans="1:9" x14ac:dyDescent="0.2">
      <c r="A47" s="54" t="s">
        <v>8</v>
      </c>
      <c r="B47" s="48"/>
      <c r="C47" s="15"/>
      <c r="D47" s="15"/>
      <c r="E47" s="44"/>
      <c r="F47" s="44"/>
      <c r="G47" s="44"/>
      <c r="H47" s="44"/>
      <c r="I47" s="44"/>
    </row>
    <row r="48" spans="1:9" x14ac:dyDescent="0.2">
      <c r="A48" s="56" t="s">
        <v>9</v>
      </c>
      <c r="B48" s="57"/>
      <c r="C48" s="15"/>
      <c r="D48" s="15"/>
      <c r="E48" s="44"/>
      <c r="F48" s="44"/>
      <c r="G48" s="44"/>
      <c r="H48" s="44"/>
      <c r="I48" s="44"/>
    </row>
    <row r="50" spans="1:6" x14ac:dyDescent="0.2">
      <c r="B50" s="87" t="s">
        <v>171</v>
      </c>
      <c r="C50" s="172" t="s">
        <v>172</v>
      </c>
      <c r="D50" s="172" t="s">
        <v>187</v>
      </c>
      <c r="F50" s="178"/>
    </row>
    <row r="51" spans="1:6" x14ac:dyDescent="0.2">
      <c r="A51" s="172" t="s">
        <v>173</v>
      </c>
      <c r="B51" s="89">
        <f>(F25-E25)/F25</f>
        <v>6.1398866449769558E-2</v>
      </c>
      <c r="C51" s="90">
        <f>(G25-F25)/G25</f>
        <v>0</v>
      </c>
      <c r="D51" s="96">
        <f>(H25-G25)/H25</f>
        <v>0</v>
      </c>
      <c r="F51" s="179"/>
    </row>
    <row r="52" spans="1:6" x14ac:dyDescent="0.2">
      <c r="A52" s="172" t="s">
        <v>3</v>
      </c>
      <c r="B52" s="89">
        <f>(E26-F26)/F26</f>
        <v>-1.5718587866335013E-2</v>
      </c>
      <c r="C52" s="90">
        <f>(G26-F26)/G26</f>
        <v>0</v>
      </c>
      <c r="D52" s="96">
        <f>(H26-G26)/H26</f>
        <v>0</v>
      </c>
      <c r="E52" s="75"/>
      <c r="F52" s="180"/>
    </row>
    <row r="54" spans="1:6" x14ac:dyDescent="0.2">
      <c r="A54" s="92" t="s">
        <v>171</v>
      </c>
      <c r="B54" s="172" t="s">
        <v>188</v>
      </c>
    </row>
    <row r="55" spans="1:6" x14ac:dyDescent="0.2">
      <c r="A55" s="93" t="s">
        <v>175</v>
      </c>
      <c r="B55" s="172" t="s">
        <v>189</v>
      </c>
    </row>
    <row r="56" spans="1:6" x14ac:dyDescent="0.2">
      <c r="A56" s="96" t="s">
        <v>187</v>
      </c>
      <c r="B56" s="172" t="s">
        <v>190</v>
      </c>
    </row>
  </sheetData>
  <mergeCells count="2">
    <mergeCell ref="A18:I18"/>
    <mergeCell ref="A20:I20"/>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2E1601-57A2-4D25-8A46-B1ECEC2B7941}">
  <sheetPr>
    <pageSetUpPr fitToPage="1"/>
  </sheetPr>
  <dimension ref="A1:J45"/>
  <sheetViews>
    <sheetView zoomScaleNormal="100" zoomScaleSheetLayoutView="100" zoomScalePageLayoutView="90" workbookViewId="0">
      <selection activeCell="K34" sqref="K34"/>
    </sheetView>
  </sheetViews>
  <sheetFormatPr defaultColWidth="10.28515625" defaultRowHeight="12.75" x14ac:dyDescent="0.2"/>
  <cols>
    <col min="1" max="2" width="14.7109375" style="7" customWidth="1"/>
    <col min="3" max="8" width="14" style="7" customWidth="1"/>
    <col min="9" max="9" width="13.140625" style="7" customWidth="1"/>
    <col min="10" max="16384" width="10.28515625" style="7"/>
  </cols>
  <sheetData>
    <row r="1" spans="1:9" x14ac:dyDescent="0.2">
      <c r="A1" s="58"/>
      <c r="B1" s="58"/>
      <c r="C1" s="58"/>
      <c r="D1" s="58"/>
      <c r="E1" s="58"/>
      <c r="F1" s="58"/>
      <c r="G1" s="58"/>
      <c r="H1" s="58"/>
      <c r="I1" s="58"/>
    </row>
    <row r="2" spans="1:9" x14ac:dyDescent="0.2">
      <c r="A2" s="58" t="s">
        <v>12</v>
      </c>
      <c r="B2" s="61" t="s">
        <v>44</v>
      </c>
      <c r="C2" s="61"/>
      <c r="D2" s="61"/>
      <c r="E2" s="58"/>
      <c r="F2" s="58"/>
      <c r="G2" s="109" t="s">
        <v>13</v>
      </c>
      <c r="H2" s="38" t="s">
        <v>246</v>
      </c>
      <c r="I2" s="61"/>
    </row>
    <row r="3" spans="1:9" x14ac:dyDescent="0.2">
      <c r="A3" s="58" t="s">
        <v>21</v>
      </c>
      <c r="B3" s="61" t="s">
        <v>297</v>
      </c>
      <c r="C3" s="61"/>
      <c r="D3" s="61"/>
      <c r="E3" s="58"/>
      <c r="F3" s="58"/>
      <c r="G3" s="109" t="s">
        <v>14</v>
      </c>
      <c r="H3" s="40" t="s">
        <v>248</v>
      </c>
      <c r="I3" s="62"/>
    </row>
    <row r="4" spans="1:9" x14ac:dyDescent="0.2">
      <c r="A4" s="58" t="s">
        <v>15</v>
      </c>
      <c r="B4" s="61" t="s">
        <v>298</v>
      </c>
      <c r="C4" s="61"/>
      <c r="D4" s="61"/>
      <c r="E4" s="58"/>
      <c r="F4" s="58"/>
      <c r="G4" s="109" t="s">
        <v>17</v>
      </c>
      <c r="H4" s="61" t="s">
        <v>49</v>
      </c>
      <c r="I4" s="61"/>
    </row>
    <row r="5" spans="1:9" x14ac:dyDescent="0.2">
      <c r="A5" s="58" t="s">
        <v>16</v>
      </c>
      <c r="B5" s="61" t="s">
        <v>299</v>
      </c>
      <c r="C5" s="62"/>
      <c r="D5" s="62"/>
      <c r="E5" s="58"/>
      <c r="F5" s="58"/>
      <c r="G5" s="109" t="s">
        <v>18</v>
      </c>
      <c r="H5" s="62" t="s">
        <v>300</v>
      </c>
      <c r="I5" s="62"/>
    </row>
    <row r="6" spans="1:9" x14ac:dyDescent="0.2">
      <c r="A6" s="58"/>
      <c r="B6" s="58"/>
      <c r="C6" s="58"/>
      <c r="D6" s="58"/>
      <c r="E6" s="58"/>
      <c r="F6" s="58"/>
      <c r="G6" s="58"/>
      <c r="H6" s="58"/>
      <c r="I6" s="58"/>
    </row>
    <row r="7" spans="1:9" x14ac:dyDescent="0.2">
      <c r="A7" s="58"/>
      <c r="B7" s="58"/>
      <c r="C7" s="58"/>
      <c r="D7" s="58"/>
      <c r="E7" s="58"/>
      <c r="F7" s="58"/>
      <c r="G7" s="58"/>
      <c r="H7" s="58"/>
      <c r="I7" s="58"/>
    </row>
    <row r="8" spans="1:9" x14ac:dyDescent="0.2">
      <c r="A8" s="58" t="s">
        <v>301</v>
      </c>
      <c r="B8" s="58"/>
      <c r="C8" s="58"/>
      <c r="D8" s="58"/>
      <c r="E8" s="58"/>
      <c r="F8" s="58"/>
      <c r="G8" s="58"/>
      <c r="H8" s="58"/>
      <c r="I8" s="58"/>
    </row>
    <row r="9" spans="1:9" x14ac:dyDescent="0.2">
      <c r="A9" s="58"/>
      <c r="B9" s="58"/>
      <c r="C9" s="58"/>
      <c r="D9" s="58"/>
      <c r="E9" s="58"/>
      <c r="F9" s="58"/>
      <c r="G9" s="58"/>
      <c r="H9" s="58"/>
      <c r="I9" s="58"/>
    </row>
    <row r="10" spans="1:9" x14ac:dyDescent="0.2">
      <c r="A10" s="58" t="s">
        <v>302</v>
      </c>
      <c r="B10" s="58"/>
      <c r="C10" s="58"/>
      <c r="D10" s="58"/>
      <c r="E10" s="58"/>
      <c r="F10" s="58"/>
      <c r="G10" s="58"/>
      <c r="H10" s="58"/>
      <c r="I10" s="58"/>
    </row>
    <row r="11" spans="1:9" x14ac:dyDescent="0.2">
      <c r="A11" s="58"/>
      <c r="B11" s="58"/>
      <c r="C11" s="58"/>
      <c r="D11" s="58"/>
      <c r="E11" s="58"/>
      <c r="F11" s="58"/>
      <c r="G11" s="58"/>
      <c r="H11" s="58"/>
      <c r="I11" s="58"/>
    </row>
    <row r="12" spans="1:9" x14ac:dyDescent="0.2">
      <c r="A12" s="58" t="s">
        <v>303</v>
      </c>
      <c r="B12" s="58"/>
      <c r="C12" s="58"/>
      <c r="D12" s="58"/>
      <c r="E12" s="58"/>
      <c r="F12" s="58"/>
      <c r="G12" s="58"/>
      <c r="H12" s="58"/>
      <c r="I12" s="58"/>
    </row>
    <row r="13" spans="1:9" x14ac:dyDescent="0.2">
      <c r="A13" s="58"/>
      <c r="B13" s="58"/>
      <c r="C13" s="58"/>
      <c r="D13" s="58"/>
      <c r="E13" s="58"/>
      <c r="F13" s="58"/>
      <c r="G13" s="58"/>
      <c r="H13" s="58"/>
      <c r="I13" s="58"/>
    </row>
    <row r="14" spans="1:9" x14ac:dyDescent="0.2">
      <c r="A14" s="58" t="s">
        <v>255</v>
      </c>
      <c r="B14" s="58"/>
      <c r="C14" s="58"/>
      <c r="D14" s="58"/>
      <c r="E14" s="58"/>
      <c r="F14" s="58"/>
      <c r="G14" s="58"/>
      <c r="H14" s="58"/>
      <c r="I14" s="58"/>
    </row>
    <row r="15" spans="1:9" x14ac:dyDescent="0.2">
      <c r="A15" s="58"/>
      <c r="B15" s="58"/>
      <c r="C15" s="58"/>
      <c r="D15" s="58"/>
      <c r="E15" s="58"/>
      <c r="F15" s="58"/>
      <c r="G15" s="58"/>
      <c r="H15" s="58"/>
      <c r="I15" s="58"/>
    </row>
    <row r="16" spans="1:9" ht="32.25" customHeight="1" x14ac:dyDescent="0.2">
      <c r="A16" s="262" t="s">
        <v>304</v>
      </c>
      <c r="B16" s="262"/>
      <c r="C16" s="262"/>
      <c r="D16" s="262"/>
      <c r="E16" s="262"/>
      <c r="F16" s="262"/>
      <c r="G16" s="262"/>
      <c r="H16" s="262"/>
      <c r="I16" s="262"/>
    </row>
    <row r="17" spans="1:10" x14ac:dyDescent="0.2">
      <c r="A17" s="58"/>
      <c r="B17" s="58"/>
      <c r="C17" s="58"/>
      <c r="D17" s="58"/>
      <c r="E17" s="58"/>
      <c r="F17" s="58"/>
      <c r="G17" s="58"/>
      <c r="H17" s="58"/>
      <c r="I17" s="58"/>
    </row>
    <row r="18" spans="1:10" x14ac:dyDescent="0.2">
      <c r="A18" s="263" t="s">
        <v>11</v>
      </c>
      <c r="B18" s="264"/>
      <c r="C18" s="264"/>
      <c r="D18" s="264"/>
      <c r="E18" s="264"/>
      <c r="F18" s="264"/>
      <c r="G18" s="264"/>
      <c r="H18" s="264"/>
      <c r="I18" s="265"/>
    </row>
    <row r="19" spans="1:10" s="207" customFormat="1" x14ac:dyDescent="0.2">
      <c r="A19" s="41"/>
      <c r="B19" s="42"/>
      <c r="C19" s="43" t="s">
        <v>29</v>
      </c>
      <c r="D19" s="43" t="s">
        <v>30</v>
      </c>
      <c r="E19" s="43" t="s">
        <v>31</v>
      </c>
      <c r="F19" s="43" t="s">
        <v>32</v>
      </c>
      <c r="G19" s="10" t="s">
        <v>374</v>
      </c>
      <c r="H19" s="10" t="s">
        <v>375</v>
      </c>
      <c r="I19" s="10" t="s">
        <v>376</v>
      </c>
    </row>
    <row r="20" spans="1:10" x14ac:dyDescent="0.2">
      <c r="A20" s="63"/>
      <c r="B20" s="64"/>
      <c r="C20" s="110" t="s">
        <v>10</v>
      </c>
      <c r="D20" s="13" t="s">
        <v>10</v>
      </c>
      <c r="E20" s="13" t="s">
        <v>10</v>
      </c>
      <c r="F20" s="13" t="s">
        <v>10</v>
      </c>
      <c r="G20" s="13" t="s">
        <v>377</v>
      </c>
      <c r="H20" s="13" t="s">
        <v>377</v>
      </c>
      <c r="I20" s="13" t="s">
        <v>377</v>
      </c>
    </row>
    <row r="21" spans="1:10" x14ac:dyDescent="0.2">
      <c r="A21" s="63" t="s">
        <v>0</v>
      </c>
      <c r="B21" s="64"/>
      <c r="C21" s="65">
        <v>28021</v>
      </c>
      <c r="D21" s="65">
        <v>28021</v>
      </c>
      <c r="E21" s="65">
        <v>28021</v>
      </c>
      <c r="F21" s="65">
        <v>28021</v>
      </c>
      <c r="G21" s="65">
        <v>28021</v>
      </c>
      <c r="H21" s="65">
        <v>28021</v>
      </c>
      <c r="I21" s="65">
        <v>28021</v>
      </c>
    </row>
    <row r="22" spans="1:10" x14ac:dyDescent="0.2">
      <c r="A22" s="63" t="s">
        <v>1</v>
      </c>
      <c r="B22" s="64"/>
      <c r="C22" s="65">
        <v>54498.779999999984</v>
      </c>
      <c r="D22" s="65">
        <f t="shared" ref="D22:I22" si="0">C33</f>
        <v>48058.009999999987</v>
      </c>
      <c r="E22" s="65">
        <f t="shared" si="0"/>
        <v>64066.569999999985</v>
      </c>
      <c r="F22" s="65">
        <f t="shared" si="0"/>
        <v>63203.249999999985</v>
      </c>
      <c r="G22" s="65">
        <f t="shared" si="0"/>
        <v>69468.049999999988</v>
      </c>
      <c r="H22" s="65">
        <f t="shared" si="0"/>
        <v>69468.049999999988</v>
      </c>
      <c r="I22" s="65">
        <f t="shared" si="0"/>
        <v>69468.049999999988</v>
      </c>
    </row>
    <row r="23" spans="1:10" x14ac:dyDescent="0.2">
      <c r="A23" s="63" t="s">
        <v>2</v>
      </c>
      <c r="B23" s="64"/>
      <c r="C23" s="127">
        <v>8320.7999999999993</v>
      </c>
      <c r="D23" s="127">
        <v>20452.43</v>
      </c>
      <c r="E23" s="127">
        <v>9123.18</v>
      </c>
      <c r="F23" s="127">
        <v>18591.61</v>
      </c>
      <c r="G23" s="127">
        <v>18591.61</v>
      </c>
      <c r="H23" s="127">
        <v>18591.61</v>
      </c>
      <c r="I23" s="127">
        <v>18591.61</v>
      </c>
    </row>
    <row r="24" spans="1:10" x14ac:dyDescent="0.2">
      <c r="A24" s="63" t="s">
        <v>3</v>
      </c>
      <c r="B24" s="64"/>
      <c r="C24" s="127">
        <v>14761.57</v>
      </c>
      <c r="D24" s="127">
        <v>4443.87</v>
      </c>
      <c r="E24" s="127">
        <v>9986.5</v>
      </c>
      <c r="F24" s="127">
        <v>12326.81</v>
      </c>
      <c r="G24" s="127">
        <v>18591.61</v>
      </c>
      <c r="H24" s="127">
        <v>18591.61</v>
      </c>
      <c r="I24" s="127">
        <v>18591.61</v>
      </c>
      <c r="J24" s="128"/>
    </row>
    <row r="25" spans="1:10" x14ac:dyDescent="0.2">
      <c r="A25" s="63"/>
      <c r="B25" s="64"/>
      <c r="C25" s="65"/>
      <c r="D25" s="23"/>
      <c r="E25" s="23"/>
      <c r="F25" s="23"/>
      <c r="G25" s="23"/>
      <c r="H25" s="23"/>
      <c r="I25" s="23"/>
    </row>
    <row r="26" spans="1:10" x14ac:dyDescent="0.2">
      <c r="A26" s="63" t="s">
        <v>4</v>
      </c>
      <c r="B26" s="62"/>
      <c r="C26" s="113"/>
      <c r="D26" s="20"/>
      <c r="E26" s="19"/>
      <c r="F26" s="19"/>
      <c r="G26" s="19"/>
      <c r="H26" s="19"/>
      <c r="I26" s="19"/>
    </row>
    <row r="27" spans="1:10" x14ac:dyDescent="0.2">
      <c r="A27" s="8" t="s">
        <v>257</v>
      </c>
      <c r="B27" s="62"/>
      <c r="C27" s="114"/>
      <c r="D27" s="66"/>
      <c r="E27" s="115"/>
      <c r="F27" s="115"/>
      <c r="G27" s="115"/>
      <c r="H27" s="115"/>
      <c r="I27" s="115"/>
    </row>
    <row r="28" spans="1:10" x14ac:dyDescent="0.2">
      <c r="A28" s="68"/>
      <c r="B28" s="69"/>
      <c r="C28" s="65"/>
      <c r="D28" s="23"/>
      <c r="E28" s="23"/>
      <c r="F28" s="23"/>
      <c r="G28" s="23"/>
      <c r="H28" s="23"/>
      <c r="I28" s="23"/>
    </row>
    <row r="29" spans="1:10" x14ac:dyDescent="0.2">
      <c r="A29" s="68"/>
      <c r="B29" s="69"/>
      <c r="C29" s="65"/>
      <c r="D29" s="23"/>
      <c r="E29" s="23"/>
      <c r="F29" s="23"/>
      <c r="G29" s="23"/>
      <c r="H29" s="23"/>
      <c r="I29" s="23"/>
    </row>
    <row r="30" spans="1:10" x14ac:dyDescent="0.2">
      <c r="A30" s="68"/>
      <c r="B30" s="69"/>
      <c r="C30" s="65"/>
      <c r="D30" s="23"/>
      <c r="E30" s="23"/>
      <c r="F30" s="23"/>
      <c r="G30" s="23"/>
      <c r="H30" s="23"/>
      <c r="I30" s="23"/>
    </row>
    <row r="31" spans="1:10" x14ac:dyDescent="0.2">
      <c r="A31" s="63" t="s">
        <v>5</v>
      </c>
      <c r="B31" s="64"/>
      <c r="C31" s="65"/>
      <c r="D31" s="23"/>
      <c r="E31" s="23"/>
      <c r="F31" s="23"/>
      <c r="G31" s="23"/>
      <c r="H31" s="23"/>
      <c r="I31" s="23"/>
    </row>
    <row r="32" spans="1:10" x14ac:dyDescent="0.2">
      <c r="A32" s="63"/>
      <c r="B32" s="64"/>
      <c r="C32" s="65"/>
      <c r="D32" s="23"/>
      <c r="E32" s="23"/>
      <c r="F32" s="23"/>
      <c r="G32" s="23"/>
      <c r="H32" s="23"/>
      <c r="I32" s="23"/>
    </row>
    <row r="33" spans="1:9" x14ac:dyDescent="0.2">
      <c r="A33" s="63" t="s">
        <v>7</v>
      </c>
      <c r="B33" s="64"/>
      <c r="C33" s="67">
        <v>48058.009999999987</v>
      </c>
      <c r="D33" s="19">
        <f t="shared" ref="D33:I33" si="1">+D22+D23-D24+D31</f>
        <v>64066.569999999985</v>
      </c>
      <c r="E33" s="19">
        <f t="shared" si="1"/>
        <v>63203.249999999985</v>
      </c>
      <c r="F33" s="19">
        <f t="shared" si="1"/>
        <v>69468.049999999988</v>
      </c>
      <c r="G33" s="19">
        <f t="shared" si="1"/>
        <v>69468.049999999988</v>
      </c>
      <c r="H33" s="19">
        <f t="shared" si="1"/>
        <v>69468.049999999988</v>
      </c>
      <c r="I33" s="19">
        <f t="shared" si="1"/>
        <v>69468.049999999988</v>
      </c>
    </row>
    <row r="34" spans="1:9" x14ac:dyDescent="0.2">
      <c r="A34" s="68"/>
      <c r="B34" s="69"/>
      <c r="C34" s="65"/>
      <c r="D34" s="23"/>
      <c r="E34" s="23"/>
      <c r="F34" s="23"/>
      <c r="G34" s="23"/>
      <c r="H34" s="23"/>
      <c r="I34" s="23"/>
    </row>
    <row r="35" spans="1:9" x14ac:dyDescent="0.2">
      <c r="A35" s="63" t="s">
        <v>23</v>
      </c>
      <c r="B35" s="64"/>
      <c r="C35" s="70">
        <v>968.62</v>
      </c>
      <c r="D35" s="116">
        <v>2744.46</v>
      </c>
      <c r="E35" s="70">
        <v>60.25</v>
      </c>
      <c r="F35" s="70">
        <v>2167.85</v>
      </c>
      <c r="G35" s="70">
        <v>2167.85</v>
      </c>
      <c r="H35" s="70">
        <v>2167.85</v>
      </c>
      <c r="I35" s="70">
        <v>2167.85</v>
      </c>
    </row>
    <row r="36" spans="1:9" x14ac:dyDescent="0.2">
      <c r="A36" s="68"/>
      <c r="B36" s="69"/>
      <c r="C36" s="65"/>
      <c r="D36" s="23"/>
      <c r="E36" s="23"/>
      <c r="F36" s="23"/>
      <c r="G36" s="23"/>
      <c r="H36" s="23"/>
      <c r="I36" s="23"/>
    </row>
    <row r="37" spans="1:9" x14ac:dyDescent="0.2">
      <c r="A37" s="63" t="s">
        <v>24</v>
      </c>
      <c r="B37" s="71"/>
      <c r="C37" s="73">
        <v>47089.389999999985</v>
      </c>
      <c r="D37" s="73">
        <f t="shared" ref="D37:I37" si="2">D33-D35</f>
        <v>61322.109999999986</v>
      </c>
      <c r="E37" s="73">
        <f t="shared" si="2"/>
        <v>63142.999999999985</v>
      </c>
      <c r="F37" s="73">
        <f t="shared" si="2"/>
        <v>67300.199999999983</v>
      </c>
      <c r="G37" s="73">
        <f t="shared" si="2"/>
        <v>67300.199999999983</v>
      </c>
      <c r="H37" s="73">
        <f t="shared" si="2"/>
        <v>67300.199999999983</v>
      </c>
      <c r="I37" s="73">
        <f t="shared" si="2"/>
        <v>67300.199999999983</v>
      </c>
    </row>
    <row r="38" spans="1:9" x14ac:dyDescent="0.2">
      <c r="A38" s="118"/>
      <c r="B38" s="118"/>
      <c r="C38" s="119"/>
      <c r="D38" s="119"/>
      <c r="E38" s="119"/>
      <c r="F38" s="119"/>
      <c r="G38" s="119"/>
      <c r="H38" s="119"/>
      <c r="I38" s="119"/>
    </row>
    <row r="39" spans="1:9" x14ac:dyDescent="0.2">
      <c r="A39" s="120" t="s">
        <v>25</v>
      </c>
      <c r="B39" s="61"/>
      <c r="C39" s="121"/>
      <c r="D39" s="121"/>
      <c r="E39" s="122"/>
      <c r="F39" s="122"/>
      <c r="G39" s="122"/>
      <c r="H39" s="122"/>
      <c r="I39" s="122"/>
    </row>
    <row r="40" spans="1:9" x14ac:dyDescent="0.2">
      <c r="A40" s="123" t="s">
        <v>258</v>
      </c>
      <c r="B40" s="69"/>
      <c r="C40" s="116"/>
      <c r="D40" s="116"/>
      <c r="E40" s="70"/>
      <c r="F40" s="70"/>
      <c r="G40" s="70"/>
      <c r="H40" s="70"/>
      <c r="I40" s="70"/>
    </row>
    <row r="41" spans="1:9" x14ac:dyDescent="0.2">
      <c r="A41" s="63"/>
      <c r="B41" s="64"/>
      <c r="C41" s="65"/>
      <c r="D41" s="65"/>
      <c r="E41" s="65"/>
      <c r="F41" s="65"/>
      <c r="G41" s="65"/>
      <c r="H41" s="65"/>
      <c r="I41" s="65"/>
    </row>
    <row r="42" spans="1:9" x14ac:dyDescent="0.2">
      <c r="A42" s="63" t="s">
        <v>6</v>
      </c>
      <c r="B42" s="64"/>
      <c r="C42" s="23"/>
      <c r="D42" s="23"/>
      <c r="E42" s="65"/>
      <c r="F42" s="65"/>
      <c r="G42" s="65"/>
      <c r="H42" s="65"/>
      <c r="I42" s="65"/>
    </row>
    <row r="43" spans="1:9" x14ac:dyDescent="0.2">
      <c r="A43" s="63"/>
      <c r="B43" s="64"/>
      <c r="C43" s="23"/>
      <c r="D43" s="23"/>
      <c r="E43" s="65"/>
      <c r="F43" s="65"/>
      <c r="G43" s="65"/>
      <c r="H43" s="65"/>
      <c r="I43" s="65"/>
    </row>
    <row r="44" spans="1:9" x14ac:dyDescent="0.2">
      <c r="A44" s="123" t="s">
        <v>8</v>
      </c>
      <c r="B44" s="71"/>
      <c r="C44" s="23"/>
      <c r="D44" s="23"/>
      <c r="E44" s="65"/>
      <c r="F44" s="65"/>
      <c r="G44" s="65"/>
      <c r="H44" s="65"/>
      <c r="I44" s="65"/>
    </row>
    <row r="45" spans="1:9" x14ac:dyDescent="0.2">
      <c r="A45" s="124" t="s">
        <v>9</v>
      </c>
      <c r="B45" s="125"/>
      <c r="C45" s="23"/>
      <c r="D45" s="23"/>
      <c r="E45" s="65"/>
      <c r="F45" s="65"/>
      <c r="G45" s="65"/>
      <c r="H45" s="65"/>
      <c r="I45" s="65"/>
    </row>
  </sheetData>
  <mergeCells count="2">
    <mergeCell ref="A16:I16"/>
    <mergeCell ref="A18:I18"/>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29E25F-D733-41CD-8449-07AC88D38DCB}">
  <sheetPr>
    <pageSetUpPr fitToPage="1"/>
  </sheetPr>
  <dimension ref="A1:I58"/>
  <sheetViews>
    <sheetView zoomScaleNormal="100" zoomScaleSheetLayoutView="80" workbookViewId="0">
      <selection activeCell="K34" sqref="K34"/>
    </sheetView>
  </sheetViews>
  <sheetFormatPr defaultColWidth="9.140625" defaultRowHeight="12.75" x14ac:dyDescent="0.2"/>
  <cols>
    <col min="1" max="2" width="14.5703125" style="172" customWidth="1"/>
    <col min="3" max="8" width="14" style="172" customWidth="1"/>
    <col min="9" max="9" width="13.140625" style="172" customWidth="1"/>
    <col min="10" max="10" width="9.140625" style="172"/>
    <col min="11" max="11" width="11.85546875" style="172" bestFit="1" customWidth="1"/>
    <col min="12" max="12" width="12.5703125" style="172" bestFit="1" customWidth="1"/>
    <col min="13" max="16384" width="9.140625" style="172"/>
  </cols>
  <sheetData>
    <row r="1" spans="1:9" x14ac:dyDescent="0.2">
      <c r="A1" s="37"/>
      <c r="B1" s="37"/>
      <c r="C1" s="37"/>
      <c r="D1" s="37"/>
      <c r="E1" s="37"/>
      <c r="F1" s="37"/>
      <c r="G1" s="37"/>
      <c r="H1" s="37"/>
      <c r="I1" s="37"/>
    </row>
    <row r="2" spans="1:9" x14ac:dyDescent="0.2">
      <c r="A2" s="37" t="s">
        <v>12</v>
      </c>
      <c r="B2" s="38" t="s">
        <v>44</v>
      </c>
      <c r="C2" s="38"/>
      <c r="D2" s="38"/>
      <c r="E2" s="37"/>
      <c r="F2" s="37"/>
      <c r="G2" s="39" t="s">
        <v>13</v>
      </c>
      <c r="H2" s="38" t="s">
        <v>159</v>
      </c>
      <c r="I2" s="38"/>
    </row>
    <row r="3" spans="1:9" x14ac:dyDescent="0.2">
      <c r="A3" s="37" t="s">
        <v>21</v>
      </c>
      <c r="B3" s="38" t="s">
        <v>160</v>
      </c>
      <c r="C3" s="38"/>
      <c r="D3" s="38"/>
      <c r="E3" s="37"/>
      <c r="F3" s="37"/>
      <c r="G3" s="39" t="s">
        <v>14</v>
      </c>
      <c r="H3" s="40" t="s">
        <v>161</v>
      </c>
      <c r="I3" s="40"/>
    </row>
    <row r="4" spans="1:9" x14ac:dyDescent="0.2">
      <c r="A4" s="37" t="s">
        <v>15</v>
      </c>
      <c r="B4" s="38" t="s">
        <v>191</v>
      </c>
      <c r="C4" s="38"/>
      <c r="D4" s="38"/>
      <c r="E4" s="37"/>
      <c r="F4" s="37"/>
      <c r="G4" s="39" t="s">
        <v>17</v>
      </c>
      <c r="H4" s="38" t="s">
        <v>49</v>
      </c>
      <c r="I4" s="38"/>
    </row>
    <row r="5" spans="1:9" x14ac:dyDescent="0.2">
      <c r="A5" s="37" t="s">
        <v>16</v>
      </c>
      <c r="B5" s="38" t="s">
        <v>192</v>
      </c>
      <c r="C5" s="40"/>
      <c r="D5" s="40"/>
      <c r="E5" s="37"/>
      <c r="F5" s="37"/>
      <c r="G5" s="39" t="s">
        <v>18</v>
      </c>
      <c r="H5" s="40" t="s">
        <v>193</v>
      </c>
      <c r="I5" s="40"/>
    </row>
    <row r="6" spans="1:9" ht="6.75" customHeight="1" x14ac:dyDescent="0.2">
      <c r="A6" s="37"/>
      <c r="B6" s="37"/>
      <c r="C6" s="37"/>
      <c r="D6" s="37"/>
      <c r="E6" s="37"/>
      <c r="F6" s="37"/>
      <c r="G6" s="37"/>
      <c r="H6" s="37"/>
      <c r="I6" s="37"/>
    </row>
    <row r="7" spans="1:9" x14ac:dyDescent="0.2">
      <c r="A7" s="37"/>
      <c r="B7" s="37"/>
      <c r="C7" s="37"/>
      <c r="D7" s="37"/>
      <c r="E7" s="37"/>
      <c r="F7" s="37"/>
      <c r="G7" s="37"/>
      <c r="H7" s="37"/>
      <c r="I7" s="37"/>
    </row>
    <row r="8" spans="1:9" x14ac:dyDescent="0.2">
      <c r="A8" s="257" t="s">
        <v>194</v>
      </c>
      <c r="B8" s="257"/>
      <c r="C8" s="257"/>
      <c r="D8" s="257"/>
      <c r="E8" s="257"/>
      <c r="F8" s="257"/>
      <c r="G8" s="257"/>
      <c r="H8" s="257"/>
      <c r="I8" s="257"/>
    </row>
    <row r="9" spans="1:9" x14ac:dyDescent="0.2">
      <c r="A9" s="257"/>
      <c r="B9" s="257"/>
      <c r="C9" s="257"/>
      <c r="D9" s="257"/>
      <c r="E9" s="257"/>
      <c r="F9" s="257"/>
      <c r="G9" s="257"/>
      <c r="H9" s="257"/>
      <c r="I9" s="257"/>
    </row>
    <row r="10" spans="1:9" ht="9.75" customHeight="1" x14ac:dyDescent="0.2">
      <c r="A10" s="37"/>
      <c r="B10" s="37"/>
      <c r="C10" s="37"/>
      <c r="D10" s="37"/>
      <c r="E10" s="37"/>
      <c r="F10" s="37"/>
      <c r="G10" s="37"/>
      <c r="H10" s="37"/>
      <c r="I10" s="37"/>
    </row>
    <row r="11" spans="1:9" x14ac:dyDescent="0.2">
      <c r="A11" s="37" t="s">
        <v>195</v>
      </c>
      <c r="B11" s="37"/>
      <c r="C11" s="37"/>
      <c r="D11" s="37"/>
      <c r="E11" s="37"/>
      <c r="F11" s="37"/>
      <c r="G11" s="37"/>
      <c r="H11" s="37"/>
      <c r="I11" s="37"/>
    </row>
    <row r="12" spans="1:9" ht="6.75" customHeight="1" x14ac:dyDescent="0.2">
      <c r="A12" s="37"/>
      <c r="B12" s="37"/>
      <c r="C12" s="37"/>
      <c r="D12" s="37"/>
      <c r="E12" s="37"/>
      <c r="F12" s="37"/>
      <c r="G12" s="37"/>
      <c r="H12" s="37"/>
      <c r="I12" s="37"/>
    </row>
    <row r="13" spans="1:9" x14ac:dyDescent="0.2">
      <c r="A13" s="257" t="s">
        <v>196</v>
      </c>
      <c r="B13" s="257"/>
      <c r="C13" s="257"/>
      <c r="D13" s="257"/>
      <c r="E13" s="257"/>
      <c r="F13" s="257"/>
      <c r="G13" s="257"/>
      <c r="H13" s="257"/>
      <c r="I13" s="257"/>
    </row>
    <row r="14" spans="1:9" x14ac:dyDescent="0.2">
      <c r="A14" s="257"/>
      <c r="B14" s="257"/>
      <c r="C14" s="257"/>
      <c r="D14" s="257"/>
      <c r="E14" s="257"/>
      <c r="F14" s="257"/>
      <c r="G14" s="257"/>
      <c r="H14" s="257"/>
      <c r="I14" s="257"/>
    </row>
    <row r="15" spans="1:9" x14ac:dyDescent="0.2">
      <c r="A15" s="37"/>
      <c r="B15" s="37"/>
      <c r="C15" s="37"/>
      <c r="D15" s="37"/>
      <c r="E15" s="37"/>
      <c r="F15" s="37"/>
      <c r="G15" s="37"/>
      <c r="H15" s="37"/>
      <c r="I15" s="37"/>
    </row>
    <row r="16" spans="1:9" x14ac:dyDescent="0.2">
      <c r="A16" s="258" t="s">
        <v>197</v>
      </c>
      <c r="B16" s="258"/>
      <c r="C16" s="258"/>
      <c r="D16" s="258"/>
      <c r="E16" s="258"/>
      <c r="F16" s="258"/>
      <c r="G16" s="258"/>
      <c r="H16" s="258"/>
      <c r="I16" s="258"/>
    </row>
    <row r="17" spans="1:9" ht="12.6" customHeight="1" x14ac:dyDescent="0.2">
      <c r="A17" s="258"/>
      <c r="B17" s="258"/>
      <c r="C17" s="258"/>
      <c r="D17" s="258"/>
      <c r="E17" s="258"/>
      <c r="F17" s="258"/>
      <c r="G17" s="258"/>
      <c r="H17" s="258"/>
      <c r="I17" s="258"/>
    </row>
    <row r="18" spans="1:9" x14ac:dyDescent="0.2">
      <c r="A18" s="253" t="s">
        <v>198</v>
      </c>
      <c r="B18" s="253"/>
      <c r="C18" s="253"/>
      <c r="D18" s="253"/>
      <c r="E18" s="253"/>
      <c r="F18" s="253"/>
      <c r="G18" s="253"/>
      <c r="H18" s="253"/>
      <c r="I18" s="253"/>
    </row>
    <row r="19" spans="1:9" x14ac:dyDescent="0.2">
      <c r="A19" s="253"/>
      <c r="B19" s="253"/>
      <c r="C19" s="253"/>
      <c r="D19" s="253"/>
      <c r="E19" s="253"/>
      <c r="F19" s="253"/>
      <c r="G19" s="253"/>
      <c r="H19" s="253"/>
      <c r="I19" s="253"/>
    </row>
    <row r="20" spans="1:9" x14ac:dyDescent="0.2">
      <c r="A20" s="37"/>
      <c r="B20" s="37"/>
      <c r="C20" s="37"/>
      <c r="D20" s="37"/>
      <c r="E20" s="37"/>
      <c r="F20" s="37"/>
      <c r="G20" s="37"/>
      <c r="H20" s="37"/>
      <c r="I20" s="37"/>
    </row>
    <row r="21" spans="1:9" x14ac:dyDescent="0.2">
      <c r="A21" s="249" t="s">
        <v>11</v>
      </c>
      <c r="B21" s="250"/>
      <c r="C21" s="250"/>
      <c r="D21" s="250"/>
      <c r="E21" s="250"/>
      <c r="F21" s="250"/>
      <c r="G21" s="250"/>
      <c r="H21" s="250"/>
      <c r="I21" s="251"/>
    </row>
    <row r="22" spans="1:9" x14ac:dyDescent="0.2">
      <c r="A22" s="41"/>
      <c r="B22" s="42"/>
      <c r="C22" s="43" t="s">
        <v>29</v>
      </c>
      <c r="D22" s="43" t="s">
        <v>30</v>
      </c>
      <c r="E22" s="43" t="s">
        <v>31</v>
      </c>
      <c r="F22" s="43" t="s">
        <v>32</v>
      </c>
      <c r="G22" s="10" t="s">
        <v>374</v>
      </c>
      <c r="H22" s="10" t="s">
        <v>375</v>
      </c>
      <c r="I22" s="10" t="s">
        <v>376</v>
      </c>
    </row>
    <row r="23" spans="1:9" x14ac:dyDescent="0.2">
      <c r="A23" s="41"/>
      <c r="B23" s="42"/>
      <c r="C23" s="13" t="s">
        <v>10</v>
      </c>
      <c r="D23" s="13" t="s">
        <v>10</v>
      </c>
      <c r="E23" s="13" t="s">
        <v>10</v>
      </c>
      <c r="F23" s="13" t="s">
        <v>10</v>
      </c>
      <c r="G23" s="13" t="s">
        <v>377</v>
      </c>
      <c r="H23" s="13" t="s">
        <v>377</v>
      </c>
      <c r="I23" s="13" t="s">
        <v>377</v>
      </c>
    </row>
    <row r="24" spans="1:9" x14ac:dyDescent="0.2">
      <c r="A24" s="41" t="s">
        <v>0</v>
      </c>
      <c r="B24" s="42"/>
      <c r="C24" s="15">
        <v>30000</v>
      </c>
      <c r="D24" s="15">
        <v>30000</v>
      </c>
      <c r="E24" s="15">
        <v>80000</v>
      </c>
      <c r="F24" s="15">
        <v>80000</v>
      </c>
      <c r="G24" s="15">
        <v>80000</v>
      </c>
      <c r="H24" s="15">
        <v>80000</v>
      </c>
      <c r="I24" s="15">
        <v>80000</v>
      </c>
    </row>
    <row r="25" spans="1:9" x14ac:dyDescent="0.2">
      <c r="A25" s="41" t="s">
        <v>1</v>
      </c>
      <c r="B25" s="42"/>
      <c r="C25" s="15">
        <v>73166.37999999999</v>
      </c>
      <c r="D25" s="15">
        <f t="shared" ref="D25" si="0">C36</f>
        <v>99698.169999999984</v>
      </c>
      <c r="E25" s="15">
        <f>D36</f>
        <v>200493.25</v>
      </c>
      <c r="F25" s="15">
        <f t="shared" ref="F25:I25" si="1">E36</f>
        <v>279222.59999999998</v>
      </c>
      <c r="G25" s="15">
        <f t="shared" si="1"/>
        <v>315905.32</v>
      </c>
      <c r="H25" s="15">
        <f t="shared" si="1"/>
        <v>345905.32</v>
      </c>
      <c r="I25" s="15">
        <f t="shared" si="1"/>
        <v>375905.32</v>
      </c>
    </row>
    <row r="26" spans="1:9" x14ac:dyDescent="0.2">
      <c r="A26" s="41" t="s">
        <v>2</v>
      </c>
      <c r="B26" s="42"/>
      <c r="C26" s="15">
        <v>56485.79</v>
      </c>
      <c r="D26" s="15">
        <v>107607.69</v>
      </c>
      <c r="E26" s="15">
        <v>110774.98</v>
      </c>
      <c r="F26" s="15">
        <v>113916.64</v>
      </c>
      <c r="G26" s="15">
        <v>110000</v>
      </c>
      <c r="H26" s="15">
        <v>110000</v>
      </c>
      <c r="I26" s="15">
        <v>110000</v>
      </c>
    </row>
    <row r="27" spans="1:9" x14ac:dyDescent="0.2">
      <c r="A27" s="41" t="s">
        <v>3</v>
      </c>
      <c r="B27" s="42"/>
      <c r="C27" s="15">
        <v>29954</v>
      </c>
      <c r="D27" s="15">
        <v>6812.61</v>
      </c>
      <c r="E27" s="15">
        <v>32045.63</v>
      </c>
      <c r="F27" s="15">
        <v>77233.919999999998</v>
      </c>
      <c r="G27" s="15">
        <v>80000</v>
      </c>
      <c r="H27" s="15">
        <v>80000</v>
      </c>
      <c r="I27" s="15">
        <v>80000</v>
      </c>
    </row>
    <row r="28" spans="1:9" x14ac:dyDescent="0.2">
      <c r="A28" s="41"/>
      <c r="B28" s="42"/>
      <c r="C28" s="15"/>
      <c r="D28" s="15"/>
      <c r="E28" s="15"/>
      <c r="F28" s="15"/>
      <c r="G28" s="15"/>
      <c r="H28" s="15"/>
      <c r="I28" s="15"/>
    </row>
    <row r="29" spans="1:9" x14ac:dyDescent="0.2">
      <c r="A29" s="8" t="s">
        <v>4</v>
      </c>
      <c r="B29" s="6"/>
      <c r="C29" s="16"/>
      <c r="D29" s="16"/>
      <c r="E29" s="16"/>
      <c r="F29" s="14"/>
      <c r="G29" s="14"/>
      <c r="H29" s="14"/>
      <c r="I29" s="14"/>
    </row>
    <row r="30" spans="1:9" x14ac:dyDescent="0.2">
      <c r="A30" s="8" t="s">
        <v>28</v>
      </c>
      <c r="B30" s="9"/>
      <c r="C30" s="16"/>
      <c r="D30" s="16"/>
      <c r="E30" s="16"/>
      <c r="F30" s="14"/>
      <c r="G30" s="14"/>
      <c r="H30" s="14"/>
      <c r="I30" s="14"/>
    </row>
    <row r="31" spans="1:9" x14ac:dyDescent="0.2">
      <c r="A31" s="24"/>
      <c r="B31" s="25"/>
      <c r="C31" s="15"/>
      <c r="D31" s="15"/>
      <c r="E31" s="15"/>
      <c r="F31" s="15"/>
      <c r="G31" s="15"/>
      <c r="H31" s="15"/>
      <c r="I31" s="15"/>
    </row>
    <row r="32" spans="1:9" x14ac:dyDescent="0.2">
      <c r="A32" s="24"/>
      <c r="B32" s="25"/>
      <c r="C32" s="15"/>
      <c r="D32" s="15"/>
      <c r="E32" s="15"/>
      <c r="F32" s="15"/>
      <c r="G32" s="15"/>
      <c r="H32" s="15"/>
      <c r="I32" s="15"/>
    </row>
    <row r="33" spans="1:9" x14ac:dyDescent="0.2">
      <c r="A33" s="24"/>
      <c r="B33" s="25"/>
      <c r="C33" s="15"/>
      <c r="D33" s="15"/>
      <c r="E33" s="15"/>
      <c r="F33" s="15"/>
      <c r="G33" s="15"/>
      <c r="H33" s="15"/>
      <c r="I33" s="15"/>
    </row>
    <row r="34" spans="1:9" x14ac:dyDescent="0.2">
      <c r="A34" s="8" t="s">
        <v>5</v>
      </c>
      <c r="B34" s="9"/>
      <c r="C34" s="14">
        <v>0</v>
      </c>
      <c r="D34" s="14">
        <f t="shared" ref="D34:F34" si="2">SUM(D31:D33)</f>
        <v>0</v>
      </c>
      <c r="E34" s="14">
        <f t="shared" si="2"/>
        <v>0</v>
      </c>
      <c r="F34" s="14">
        <f t="shared" si="2"/>
        <v>0</v>
      </c>
      <c r="G34" s="14">
        <f t="shared" ref="G34:I34" si="3">SUM(G31:G33)</f>
        <v>0</v>
      </c>
      <c r="H34" s="14">
        <f t="shared" si="3"/>
        <v>0</v>
      </c>
      <c r="I34" s="14">
        <f t="shared" si="3"/>
        <v>0</v>
      </c>
    </row>
    <row r="35" spans="1:9" x14ac:dyDescent="0.2">
      <c r="A35" s="41"/>
      <c r="B35" s="42"/>
      <c r="C35" s="15"/>
      <c r="D35" s="15"/>
      <c r="E35" s="15"/>
      <c r="F35" s="15"/>
      <c r="G35" s="15"/>
      <c r="H35" s="15"/>
      <c r="I35" s="15"/>
    </row>
    <row r="36" spans="1:9" x14ac:dyDescent="0.2">
      <c r="A36" s="41" t="s">
        <v>7</v>
      </c>
      <c r="B36" s="42"/>
      <c r="C36" s="14">
        <v>99698.169999999984</v>
      </c>
      <c r="D36" s="14">
        <f t="shared" ref="D36:I36" si="4">+D25+D26-D27+D34</f>
        <v>200493.25</v>
      </c>
      <c r="E36" s="14">
        <f t="shared" si="4"/>
        <v>279222.59999999998</v>
      </c>
      <c r="F36" s="14">
        <f t="shared" si="4"/>
        <v>315905.32</v>
      </c>
      <c r="G36" s="14">
        <f t="shared" si="4"/>
        <v>345905.32</v>
      </c>
      <c r="H36" s="14">
        <f t="shared" si="4"/>
        <v>375905.32</v>
      </c>
      <c r="I36" s="14">
        <f t="shared" si="4"/>
        <v>405905.32</v>
      </c>
    </row>
    <row r="37" spans="1:9" x14ac:dyDescent="0.2">
      <c r="A37" s="46"/>
      <c r="B37" s="47"/>
      <c r="C37" s="15"/>
      <c r="D37" s="15"/>
      <c r="E37" s="15"/>
      <c r="F37" s="15"/>
      <c r="G37" s="15"/>
      <c r="H37" s="15"/>
      <c r="I37" s="15"/>
    </row>
    <row r="38" spans="1:9" x14ac:dyDescent="0.2">
      <c r="A38" s="41" t="s">
        <v>23</v>
      </c>
      <c r="B38" s="42"/>
      <c r="C38" s="15"/>
      <c r="D38" s="15">
        <v>23187.39</v>
      </c>
      <c r="E38" s="15">
        <v>71141</v>
      </c>
      <c r="F38" s="15">
        <v>73906.63</v>
      </c>
      <c r="G38" s="15">
        <v>73906.63</v>
      </c>
      <c r="H38" s="15">
        <v>73906.63</v>
      </c>
      <c r="I38" s="15">
        <v>73906.63</v>
      </c>
    </row>
    <row r="39" spans="1:9" x14ac:dyDescent="0.2">
      <c r="A39" s="46"/>
      <c r="B39" s="47"/>
      <c r="C39" s="15"/>
      <c r="D39" s="15"/>
      <c r="E39" s="15"/>
      <c r="F39" s="15"/>
      <c r="G39" s="15"/>
      <c r="H39" s="15"/>
      <c r="I39" s="15"/>
    </row>
    <row r="40" spans="1:9" x14ac:dyDescent="0.2">
      <c r="A40" s="41" t="s">
        <v>24</v>
      </c>
      <c r="B40" s="48"/>
      <c r="C40" s="29">
        <v>99698.169999999984</v>
      </c>
      <c r="D40" s="29">
        <f t="shared" ref="D40:I40" si="5">D36-D38</f>
        <v>177305.86</v>
      </c>
      <c r="E40" s="29">
        <f t="shared" si="5"/>
        <v>208081.59999999998</v>
      </c>
      <c r="F40" s="29">
        <f t="shared" si="5"/>
        <v>241998.69</v>
      </c>
      <c r="G40" s="29">
        <f t="shared" si="5"/>
        <v>271998.69</v>
      </c>
      <c r="H40" s="29">
        <f t="shared" si="5"/>
        <v>301998.69</v>
      </c>
      <c r="I40" s="29">
        <f t="shared" si="5"/>
        <v>331998.69</v>
      </c>
    </row>
    <row r="41" spans="1:9" x14ac:dyDescent="0.2">
      <c r="A41" s="50"/>
      <c r="B41" s="50"/>
      <c r="C41" s="31"/>
      <c r="D41" s="31"/>
      <c r="E41" s="31"/>
      <c r="F41" s="31"/>
      <c r="G41" s="31"/>
      <c r="H41" s="31"/>
      <c r="I41" s="31"/>
    </row>
    <row r="42" spans="1:9" x14ac:dyDescent="0.2">
      <c r="A42" s="52" t="s">
        <v>25</v>
      </c>
      <c r="B42" s="38"/>
      <c r="C42" s="33"/>
      <c r="D42" s="33"/>
      <c r="E42" s="53"/>
      <c r="F42" s="53"/>
      <c r="G42" s="53"/>
      <c r="H42" s="53"/>
      <c r="I42" s="53"/>
    </row>
    <row r="43" spans="1:9" x14ac:dyDescent="0.2">
      <c r="A43" s="54" t="s">
        <v>27</v>
      </c>
      <c r="B43" s="47"/>
      <c r="C43" s="27"/>
      <c r="D43" s="27"/>
      <c r="E43" s="55"/>
      <c r="F43" s="55"/>
      <c r="G43" s="55"/>
      <c r="H43" s="55"/>
      <c r="I43" s="55"/>
    </row>
    <row r="44" spans="1:9" x14ac:dyDescent="0.2">
      <c r="A44" s="41"/>
      <c r="B44" s="42"/>
      <c r="C44" s="44"/>
      <c r="D44" s="44"/>
      <c r="E44" s="44"/>
      <c r="F44" s="44"/>
      <c r="G44" s="44"/>
      <c r="H44" s="44"/>
      <c r="I44" s="44"/>
    </row>
    <row r="45" spans="1:9" x14ac:dyDescent="0.2">
      <c r="A45" s="41" t="s">
        <v>6</v>
      </c>
      <c r="B45" s="42"/>
      <c r="C45" s="15"/>
      <c r="D45" s="15"/>
      <c r="E45" s="44"/>
      <c r="F45" s="44"/>
      <c r="G45" s="44"/>
      <c r="H45" s="44"/>
      <c r="I45" s="44"/>
    </row>
    <row r="46" spans="1:9" x14ac:dyDescent="0.2">
      <c r="A46" s="41"/>
      <c r="B46" s="42"/>
      <c r="C46" s="15"/>
      <c r="D46" s="15"/>
      <c r="E46" s="44"/>
      <c r="F46" s="44"/>
      <c r="G46" s="44"/>
      <c r="H46" s="44"/>
      <c r="I46" s="44"/>
    </row>
    <row r="47" spans="1:9" x14ac:dyDescent="0.2">
      <c r="A47" s="54" t="s">
        <v>8</v>
      </c>
      <c r="B47" s="48"/>
      <c r="C47" s="15"/>
      <c r="D47" s="15"/>
      <c r="E47" s="44"/>
      <c r="F47" s="44"/>
      <c r="G47" s="44"/>
      <c r="H47" s="44"/>
      <c r="I47" s="44"/>
    </row>
    <row r="48" spans="1:9" x14ac:dyDescent="0.2">
      <c r="A48" s="56" t="s">
        <v>9</v>
      </c>
      <c r="B48" s="57"/>
      <c r="C48" s="15"/>
      <c r="D48" s="15"/>
      <c r="E48" s="44"/>
      <c r="F48" s="44"/>
      <c r="G48" s="44"/>
      <c r="H48" s="44"/>
      <c r="I48" s="44"/>
    </row>
    <row r="50" spans="1:5" x14ac:dyDescent="0.2">
      <c r="B50" s="87" t="s">
        <v>171</v>
      </c>
      <c r="C50" s="172" t="s">
        <v>175</v>
      </c>
    </row>
    <row r="51" spans="1:5" x14ac:dyDescent="0.2">
      <c r="A51" s="172" t="s">
        <v>173</v>
      </c>
      <c r="B51" s="89">
        <f>(F26-E26)/F26</f>
        <v>2.7578587289793691E-2</v>
      </c>
      <c r="C51" s="90">
        <f>(G26-F26)/F26</f>
        <v>-3.4381632042518102E-2</v>
      </c>
    </row>
    <row r="52" spans="1:5" x14ac:dyDescent="0.2">
      <c r="A52" s="172" t="s">
        <v>3</v>
      </c>
      <c r="B52" s="89">
        <f>(F27-E27)/E27</f>
        <v>1.4101233147858223</v>
      </c>
      <c r="C52" s="90">
        <f>(F27-G27)/G27</f>
        <v>-3.4576000000000023E-2</v>
      </c>
      <c r="E52" s="75"/>
    </row>
    <row r="53" spans="1:5" x14ac:dyDescent="0.2">
      <c r="A53" s="92" t="s">
        <v>171</v>
      </c>
      <c r="B53" s="172" t="s">
        <v>199</v>
      </c>
    </row>
    <row r="54" spans="1:5" x14ac:dyDescent="0.2">
      <c r="A54" s="93" t="s">
        <v>175</v>
      </c>
      <c r="B54" s="172" t="s">
        <v>199</v>
      </c>
    </row>
    <row r="55" spans="1:5" x14ac:dyDescent="0.2">
      <c r="B55" s="172" t="s">
        <v>200</v>
      </c>
    </row>
    <row r="57" spans="1:5" x14ac:dyDescent="0.2">
      <c r="A57" s="172" t="s">
        <v>201</v>
      </c>
    </row>
    <row r="58" spans="1:5" x14ac:dyDescent="0.2">
      <c r="A58" s="172" t="s">
        <v>202</v>
      </c>
    </row>
  </sheetData>
  <mergeCells count="5">
    <mergeCell ref="A8:I9"/>
    <mergeCell ref="A13:I14"/>
    <mergeCell ref="A16:I17"/>
    <mergeCell ref="A18:I19"/>
    <mergeCell ref="A21:I21"/>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2AF228-FF3F-4C70-A389-61D3B06DEC5C}">
  <sheetPr>
    <pageSetUpPr fitToPage="1"/>
  </sheetPr>
  <dimension ref="A1:I47"/>
  <sheetViews>
    <sheetView topLeftCell="A4" workbookViewId="0">
      <selection activeCell="L14" sqref="L14"/>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37"/>
      <c r="B1" s="37"/>
      <c r="C1" s="37"/>
      <c r="D1" s="37"/>
      <c r="E1" s="37"/>
      <c r="F1" s="37"/>
      <c r="G1" s="37"/>
      <c r="H1" s="37"/>
      <c r="I1" s="37"/>
    </row>
    <row r="2" spans="1:9" x14ac:dyDescent="0.2">
      <c r="A2" s="37" t="s">
        <v>12</v>
      </c>
      <c r="B2" s="38" t="s">
        <v>44</v>
      </c>
      <c r="C2" s="38"/>
      <c r="D2" s="38"/>
      <c r="E2" s="37"/>
      <c r="F2" s="37"/>
      <c r="G2" s="39" t="s">
        <v>13</v>
      </c>
      <c r="H2" s="38" t="s">
        <v>389</v>
      </c>
      <c r="I2" s="38"/>
    </row>
    <row r="3" spans="1:9" x14ac:dyDescent="0.2">
      <c r="A3" s="37" t="s">
        <v>21</v>
      </c>
      <c r="B3" s="38" t="s">
        <v>226</v>
      </c>
      <c r="C3" s="38"/>
      <c r="D3" s="38"/>
      <c r="E3" s="37"/>
      <c r="F3" s="37"/>
      <c r="G3" s="39" t="s">
        <v>14</v>
      </c>
      <c r="H3" s="40" t="s">
        <v>390</v>
      </c>
      <c r="I3" s="40"/>
    </row>
    <row r="4" spans="1:9" x14ac:dyDescent="0.2">
      <c r="A4" s="37" t="s">
        <v>15</v>
      </c>
      <c r="B4" s="38" t="s">
        <v>227</v>
      </c>
      <c r="C4" s="38"/>
      <c r="D4" s="38"/>
      <c r="E4" s="37"/>
      <c r="F4" s="37"/>
      <c r="G4" s="39" t="s">
        <v>17</v>
      </c>
      <c r="H4" s="38" t="s">
        <v>49</v>
      </c>
      <c r="I4" s="38"/>
    </row>
    <row r="5" spans="1:9" x14ac:dyDescent="0.2">
      <c r="A5" s="37" t="s">
        <v>16</v>
      </c>
      <c r="B5" s="38" t="s">
        <v>228</v>
      </c>
      <c r="C5" s="40"/>
      <c r="D5" s="40"/>
      <c r="E5" s="37"/>
      <c r="F5" s="37"/>
      <c r="G5" s="39" t="s">
        <v>18</v>
      </c>
      <c r="H5" s="40" t="s">
        <v>229</v>
      </c>
      <c r="I5" s="40"/>
    </row>
    <row r="6" spans="1:9" x14ac:dyDescent="0.2">
      <c r="A6" s="37"/>
      <c r="B6" s="37"/>
      <c r="C6" s="37"/>
      <c r="D6" s="37"/>
      <c r="E6" s="37"/>
      <c r="F6" s="37"/>
      <c r="G6" s="37"/>
      <c r="H6" s="37"/>
      <c r="I6" s="37"/>
    </row>
    <row r="7" spans="1:9" x14ac:dyDescent="0.2">
      <c r="A7" s="37"/>
      <c r="B7" s="37"/>
      <c r="C7" s="37"/>
      <c r="D7" s="37"/>
      <c r="E7" s="37"/>
      <c r="F7" s="37"/>
      <c r="G7" s="37"/>
      <c r="H7" s="37"/>
      <c r="I7" s="37"/>
    </row>
    <row r="8" spans="1:9" x14ac:dyDescent="0.2">
      <c r="A8" s="37" t="s">
        <v>19</v>
      </c>
      <c r="B8" s="37"/>
      <c r="C8" s="37"/>
      <c r="D8" s="37"/>
      <c r="E8" s="37"/>
      <c r="F8" s="37"/>
      <c r="G8" s="37"/>
      <c r="H8" s="37"/>
      <c r="I8" s="37"/>
    </row>
    <row r="9" spans="1:9" x14ac:dyDescent="0.2">
      <c r="A9" s="37" t="s">
        <v>230</v>
      </c>
      <c r="B9" s="37"/>
      <c r="C9" s="37"/>
      <c r="D9" s="37"/>
      <c r="E9" s="37"/>
      <c r="F9" s="37"/>
      <c r="G9" s="37"/>
      <c r="H9" s="37"/>
      <c r="I9" s="37"/>
    </row>
    <row r="10" spans="1:9" x14ac:dyDescent="0.2">
      <c r="A10" s="37" t="s">
        <v>231</v>
      </c>
      <c r="B10" s="37"/>
      <c r="C10" s="37"/>
      <c r="D10" s="37"/>
      <c r="E10" s="37"/>
      <c r="F10" s="37"/>
      <c r="G10" s="37"/>
      <c r="H10" s="37"/>
      <c r="I10" s="37"/>
    </row>
    <row r="11" spans="1:9" x14ac:dyDescent="0.2">
      <c r="A11" s="37" t="s">
        <v>20</v>
      </c>
      <c r="B11" s="37"/>
      <c r="C11" s="37"/>
      <c r="D11" s="37"/>
      <c r="E11" s="37"/>
      <c r="F11" s="37"/>
      <c r="G11" s="37"/>
      <c r="H11" s="37"/>
      <c r="I11" s="37"/>
    </row>
    <row r="12" spans="1:9" x14ac:dyDescent="0.2">
      <c r="A12" s="37" t="s">
        <v>232</v>
      </c>
      <c r="B12" s="37"/>
      <c r="C12" s="37"/>
      <c r="D12" s="37"/>
      <c r="E12" s="37"/>
      <c r="F12" s="37"/>
      <c r="G12" s="37"/>
      <c r="H12" s="37"/>
      <c r="I12" s="37"/>
    </row>
    <row r="13" spans="1:9" x14ac:dyDescent="0.2">
      <c r="A13" s="37" t="s">
        <v>22</v>
      </c>
      <c r="B13" s="37"/>
      <c r="C13" s="37"/>
      <c r="D13" s="37"/>
      <c r="E13" s="37"/>
      <c r="F13" s="37"/>
      <c r="G13" s="37"/>
      <c r="H13" s="37"/>
      <c r="I13" s="37"/>
    </row>
    <row r="14" spans="1:9" x14ac:dyDescent="0.2">
      <c r="A14" s="37" t="s">
        <v>233</v>
      </c>
      <c r="B14" s="37"/>
      <c r="C14" s="37"/>
      <c r="D14" s="37"/>
      <c r="E14" s="37"/>
      <c r="F14" s="37"/>
      <c r="G14" s="37"/>
      <c r="H14" s="37"/>
      <c r="I14" s="37"/>
    </row>
    <row r="15" spans="1:9" x14ac:dyDescent="0.2">
      <c r="A15" s="1" t="s">
        <v>26</v>
      </c>
      <c r="B15" s="37"/>
      <c r="C15" s="37"/>
      <c r="D15" s="37"/>
      <c r="E15" s="37"/>
      <c r="F15" s="37"/>
      <c r="G15" s="37"/>
      <c r="H15" s="37"/>
      <c r="I15" s="37"/>
    </row>
    <row r="16" spans="1:9" x14ac:dyDescent="0.2">
      <c r="A16" s="37" t="s">
        <v>234</v>
      </c>
      <c r="B16" s="37"/>
      <c r="C16" s="37"/>
      <c r="D16" s="37"/>
      <c r="E16" s="37"/>
      <c r="F16" s="37"/>
      <c r="G16" s="37"/>
      <c r="H16" s="37"/>
      <c r="I16" s="37"/>
    </row>
    <row r="17" spans="1:9" x14ac:dyDescent="0.2">
      <c r="A17" s="1" t="s">
        <v>235</v>
      </c>
      <c r="B17" s="37"/>
      <c r="C17" s="37"/>
      <c r="D17" s="37"/>
      <c r="E17" s="37"/>
      <c r="F17" s="37"/>
      <c r="G17" s="37"/>
      <c r="H17" s="37"/>
      <c r="I17" s="37"/>
    </row>
    <row r="18" spans="1:9" x14ac:dyDescent="0.2">
      <c r="A18" s="37" t="s">
        <v>236</v>
      </c>
      <c r="B18" s="37"/>
      <c r="C18" s="37"/>
      <c r="D18" s="37"/>
      <c r="E18" s="37"/>
      <c r="F18" s="37"/>
      <c r="G18" s="37"/>
      <c r="H18" s="37"/>
      <c r="I18" s="37"/>
    </row>
    <row r="19" spans="1:9" x14ac:dyDescent="0.2">
      <c r="A19" s="37"/>
      <c r="B19" s="37"/>
      <c r="C19" s="37"/>
      <c r="D19" s="37"/>
      <c r="E19" s="37"/>
      <c r="F19" s="37"/>
      <c r="G19" s="37"/>
      <c r="H19" s="37"/>
      <c r="I19" s="37"/>
    </row>
    <row r="20" spans="1:9" x14ac:dyDescent="0.2">
      <c r="A20" s="249" t="s">
        <v>11</v>
      </c>
      <c r="B20" s="250"/>
      <c r="C20" s="250"/>
      <c r="D20" s="250"/>
      <c r="E20" s="250"/>
      <c r="F20" s="250"/>
      <c r="G20" s="250"/>
      <c r="H20" s="250"/>
      <c r="I20" s="251"/>
    </row>
    <row r="21" spans="1:9" x14ac:dyDescent="0.2">
      <c r="A21" s="41"/>
      <c r="B21" s="42"/>
      <c r="C21" s="43" t="s">
        <v>29</v>
      </c>
      <c r="D21" s="105" t="s">
        <v>30</v>
      </c>
      <c r="E21" s="43" t="s">
        <v>31</v>
      </c>
      <c r="F21" s="43" t="s">
        <v>32</v>
      </c>
      <c r="G21" s="10" t="s">
        <v>374</v>
      </c>
      <c r="H21" s="10" t="s">
        <v>375</v>
      </c>
      <c r="I21" s="10" t="s">
        <v>376</v>
      </c>
    </row>
    <row r="22" spans="1:9" x14ac:dyDescent="0.2">
      <c r="A22" s="41"/>
      <c r="B22" s="42"/>
      <c r="C22" s="13" t="s">
        <v>10</v>
      </c>
      <c r="D22" s="106" t="s">
        <v>10</v>
      </c>
      <c r="E22" s="106" t="s">
        <v>10</v>
      </c>
      <c r="F22" s="106" t="s">
        <v>10</v>
      </c>
      <c r="G22" s="13" t="s">
        <v>377</v>
      </c>
      <c r="H22" s="13" t="s">
        <v>377</v>
      </c>
      <c r="I22" s="13" t="s">
        <v>377</v>
      </c>
    </row>
    <row r="23" spans="1:9" x14ac:dyDescent="0.2">
      <c r="A23" s="41" t="s">
        <v>0</v>
      </c>
      <c r="B23" s="42"/>
      <c r="C23" s="44">
        <v>504643</v>
      </c>
      <c r="D23" s="170">
        <v>504643</v>
      </c>
      <c r="E23" s="44">
        <v>504643</v>
      </c>
      <c r="F23" s="44">
        <v>504643</v>
      </c>
      <c r="G23" s="44">
        <v>526328</v>
      </c>
      <c r="H23" s="44">
        <v>530318</v>
      </c>
      <c r="I23" s="44">
        <v>504643</v>
      </c>
    </row>
    <row r="24" spans="1:9" x14ac:dyDescent="0.2">
      <c r="A24" s="41" t="s">
        <v>1</v>
      </c>
      <c r="B24" s="42"/>
      <c r="C24" s="44">
        <v>79779</v>
      </c>
      <c r="D24" s="170">
        <f t="shared" ref="D24" si="0">C35</f>
        <v>198076</v>
      </c>
      <c r="E24" s="44">
        <f t="shared" ref="E24" si="1">D35</f>
        <v>97706</v>
      </c>
      <c r="F24" s="44">
        <f t="shared" ref="F24" si="2">E35</f>
        <v>235052.89</v>
      </c>
      <c r="G24" s="44">
        <v>0</v>
      </c>
      <c r="H24" s="44">
        <f t="shared" ref="H24:I24" si="3">G35</f>
        <v>409099</v>
      </c>
      <c r="I24" s="44">
        <f t="shared" si="3"/>
        <v>409099</v>
      </c>
    </row>
    <row r="25" spans="1:9" x14ac:dyDescent="0.2">
      <c r="A25" s="41" t="s">
        <v>2</v>
      </c>
      <c r="B25" s="42"/>
      <c r="C25" s="44">
        <v>274428</v>
      </c>
      <c r="D25" s="170">
        <v>226922</v>
      </c>
      <c r="E25" s="44">
        <v>283575.64</v>
      </c>
      <c r="F25" s="44">
        <v>314656.14</v>
      </c>
      <c r="G25" s="44">
        <v>69785.19</v>
      </c>
      <c r="H25" s="44">
        <v>314656.14</v>
      </c>
      <c r="I25" s="44">
        <v>314656.14</v>
      </c>
    </row>
    <row r="26" spans="1:9" x14ac:dyDescent="0.2">
      <c r="A26" s="41" t="s">
        <v>3</v>
      </c>
      <c r="B26" s="42"/>
      <c r="C26" s="45">
        <v>156131</v>
      </c>
      <c r="D26" s="170">
        <v>327292</v>
      </c>
      <c r="E26" s="44">
        <v>146228.75</v>
      </c>
      <c r="F26" s="44">
        <v>179544.46</v>
      </c>
      <c r="G26" s="44">
        <v>30848.880000000001</v>
      </c>
      <c r="H26" s="44">
        <v>314656.14</v>
      </c>
      <c r="I26" s="44">
        <v>314656.14</v>
      </c>
    </row>
    <row r="27" spans="1:9" x14ac:dyDescent="0.2">
      <c r="A27" s="41"/>
      <c r="B27" s="42"/>
      <c r="C27" s="44"/>
      <c r="D27" s="44"/>
      <c r="E27" s="44"/>
      <c r="F27" s="44"/>
      <c r="G27" s="44"/>
      <c r="H27" s="44"/>
      <c r="I27" s="44"/>
    </row>
    <row r="28" spans="1:9" x14ac:dyDescent="0.2">
      <c r="A28" s="8" t="s">
        <v>4</v>
      </c>
      <c r="B28" s="6"/>
      <c r="C28" s="16"/>
      <c r="D28" s="16"/>
      <c r="E28" s="16"/>
      <c r="F28" s="14"/>
      <c r="G28" s="14">
        <v>370163</v>
      </c>
      <c r="H28" s="14"/>
      <c r="I28" s="14"/>
    </row>
    <row r="29" spans="1:9" x14ac:dyDescent="0.2">
      <c r="A29" s="8" t="s">
        <v>28</v>
      </c>
      <c r="B29" s="9"/>
      <c r="C29" s="16"/>
      <c r="D29" s="16"/>
      <c r="E29" s="16"/>
      <c r="F29" s="14"/>
      <c r="G29" s="14"/>
      <c r="H29" s="14"/>
      <c r="I29" s="14"/>
    </row>
    <row r="30" spans="1:9" x14ac:dyDescent="0.2">
      <c r="A30" s="24"/>
      <c r="B30" s="25"/>
      <c r="C30" s="15"/>
      <c r="D30" s="15"/>
      <c r="E30" s="15"/>
      <c r="F30" s="15"/>
      <c r="G30" s="15"/>
      <c r="H30" s="15"/>
      <c r="I30" s="15"/>
    </row>
    <row r="31" spans="1:9" x14ac:dyDescent="0.2">
      <c r="A31" s="24"/>
      <c r="B31" s="25"/>
      <c r="C31" s="15"/>
      <c r="D31" s="15"/>
      <c r="E31" s="15"/>
      <c r="F31" s="15"/>
      <c r="G31" s="15"/>
      <c r="H31" s="15"/>
      <c r="I31" s="15"/>
    </row>
    <row r="32" spans="1:9" x14ac:dyDescent="0.2">
      <c r="A32" s="24"/>
      <c r="B32" s="25"/>
      <c r="C32" s="15"/>
      <c r="D32" s="15"/>
      <c r="E32" s="15"/>
      <c r="F32" s="15"/>
      <c r="G32" s="15"/>
      <c r="H32" s="15"/>
      <c r="I32" s="15"/>
    </row>
    <row r="33" spans="1:9" x14ac:dyDescent="0.2">
      <c r="A33" s="8" t="s">
        <v>5</v>
      </c>
      <c r="B33" s="9"/>
      <c r="C33" s="14">
        <f t="shared" ref="C33:F33" si="4">SUM(C30:C32)</f>
        <v>0</v>
      </c>
      <c r="D33" s="14">
        <f t="shared" si="4"/>
        <v>0</v>
      </c>
      <c r="E33" s="14">
        <f t="shared" si="4"/>
        <v>0</v>
      </c>
      <c r="F33" s="14">
        <f t="shared" si="4"/>
        <v>0</v>
      </c>
      <c r="G33" s="14">
        <f t="shared" ref="G33:I33" si="5">SUM(G30:G32)</f>
        <v>0</v>
      </c>
      <c r="H33" s="14">
        <f t="shared" si="5"/>
        <v>0</v>
      </c>
      <c r="I33" s="14">
        <f t="shared" si="5"/>
        <v>0</v>
      </c>
    </row>
    <row r="34" spans="1:9" x14ac:dyDescent="0.2">
      <c r="A34" s="41"/>
      <c r="B34" s="42"/>
      <c r="C34" s="44"/>
      <c r="D34" s="44"/>
      <c r="E34" s="44"/>
      <c r="F34" s="44"/>
      <c r="G34" s="44"/>
      <c r="H34" s="44"/>
      <c r="I34" s="44"/>
    </row>
    <row r="35" spans="1:9" x14ac:dyDescent="0.2">
      <c r="A35" s="41" t="s">
        <v>7</v>
      </c>
      <c r="B35" s="42"/>
      <c r="C35" s="45">
        <f t="shared" ref="C35" si="6">+C24+C25-C26+C33</f>
        <v>198076</v>
      </c>
      <c r="D35" s="45">
        <f>+D24+D25-D26+D33</f>
        <v>97706</v>
      </c>
      <c r="E35" s="45">
        <f>+E24+E25-E26+E33</f>
        <v>235052.89</v>
      </c>
      <c r="F35" s="45">
        <f t="shared" ref="F35" si="7">+F24+F25-F26+F33</f>
        <v>370164.57000000007</v>
      </c>
      <c r="G35" s="45">
        <v>409099</v>
      </c>
      <c r="H35" s="45">
        <f t="shared" ref="H35:I35" si="8">+H24+H25-H26+H33</f>
        <v>409099</v>
      </c>
      <c r="I35" s="45">
        <f t="shared" si="8"/>
        <v>409099</v>
      </c>
    </row>
    <row r="36" spans="1:9" x14ac:dyDescent="0.2">
      <c r="A36" s="46"/>
      <c r="B36" s="47"/>
      <c r="C36" s="44"/>
      <c r="D36" s="44"/>
      <c r="E36" s="44"/>
      <c r="F36" s="44"/>
      <c r="G36" s="44"/>
      <c r="H36" s="44"/>
      <c r="I36" s="44"/>
    </row>
    <row r="37" spans="1:9" x14ac:dyDescent="0.2">
      <c r="A37" s="41" t="s">
        <v>23</v>
      </c>
      <c r="B37" s="42"/>
      <c r="C37" s="44">
        <v>133194</v>
      </c>
      <c r="D37" s="44">
        <v>33430</v>
      </c>
      <c r="E37" s="44">
        <v>0</v>
      </c>
      <c r="F37" s="44">
        <v>0</v>
      </c>
      <c r="G37" s="44">
        <v>0</v>
      </c>
      <c r="H37" s="44">
        <v>0</v>
      </c>
      <c r="I37" s="44">
        <v>0</v>
      </c>
    </row>
    <row r="38" spans="1:9" x14ac:dyDescent="0.2">
      <c r="A38" s="46"/>
      <c r="B38" s="47"/>
      <c r="C38" s="44"/>
      <c r="D38" s="44"/>
      <c r="E38" s="44"/>
      <c r="F38" s="44"/>
      <c r="G38" s="44"/>
      <c r="H38" s="44"/>
      <c r="I38" s="44"/>
    </row>
    <row r="39" spans="1:9" x14ac:dyDescent="0.2">
      <c r="A39" s="41" t="s">
        <v>24</v>
      </c>
      <c r="B39" s="48"/>
      <c r="C39" s="49">
        <f t="shared" ref="C39:I39" si="9">C35-C37</f>
        <v>64882</v>
      </c>
      <c r="D39" s="49">
        <f t="shared" si="9"/>
        <v>64276</v>
      </c>
      <c r="E39" s="49">
        <f t="shared" si="9"/>
        <v>235052.89</v>
      </c>
      <c r="F39" s="49">
        <f t="shared" si="9"/>
        <v>370164.57000000007</v>
      </c>
      <c r="G39" s="49">
        <f t="shared" si="9"/>
        <v>409099</v>
      </c>
      <c r="H39" s="49">
        <f t="shared" si="9"/>
        <v>409099</v>
      </c>
      <c r="I39" s="49">
        <f t="shared" si="9"/>
        <v>409099</v>
      </c>
    </row>
    <row r="40" spans="1:9" x14ac:dyDescent="0.2">
      <c r="A40" s="50"/>
      <c r="B40" s="50"/>
      <c r="C40" s="51"/>
      <c r="D40" s="51"/>
      <c r="E40" s="51"/>
      <c r="F40" s="51"/>
      <c r="G40" s="51"/>
      <c r="H40" s="51"/>
      <c r="I40" s="51"/>
    </row>
    <row r="41" spans="1:9" x14ac:dyDescent="0.2">
      <c r="A41" s="52" t="s">
        <v>25</v>
      </c>
      <c r="B41" s="38"/>
      <c r="C41" s="33"/>
      <c r="D41" s="33"/>
      <c r="E41" s="53"/>
      <c r="F41" s="53"/>
      <c r="G41" s="53"/>
      <c r="H41" s="53"/>
      <c r="I41" s="53"/>
    </row>
    <row r="42" spans="1:9" x14ac:dyDescent="0.2">
      <c r="A42" s="54" t="s">
        <v>27</v>
      </c>
      <c r="B42" s="47"/>
      <c r="C42" s="27"/>
      <c r="D42" s="27"/>
      <c r="E42" s="55"/>
      <c r="F42" s="55"/>
      <c r="G42" s="55"/>
      <c r="H42" s="55"/>
      <c r="I42" s="55"/>
    </row>
    <row r="43" spans="1:9" x14ac:dyDescent="0.2">
      <c r="A43" s="41"/>
      <c r="B43" s="42"/>
      <c r="C43" s="44"/>
      <c r="D43" s="44"/>
      <c r="E43" s="44"/>
      <c r="F43" s="44"/>
      <c r="G43" s="44"/>
      <c r="H43" s="44"/>
      <c r="I43" s="44"/>
    </row>
    <row r="44" spans="1:9" x14ac:dyDescent="0.2">
      <c r="A44" s="41" t="s">
        <v>6</v>
      </c>
      <c r="B44" s="42"/>
      <c r="C44" s="15"/>
      <c r="D44" s="15"/>
      <c r="E44" s="44"/>
      <c r="F44" s="44"/>
      <c r="G44" s="44"/>
      <c r="H44" s="44"/>
      <c r="I44" s="44"/>
    </row>
    <row r="45" spans="1:9" x14ac:dyDescent="0.2">
      <c r="A45" s="41"/>
      <c r="B45" s="42"/>
      <c r="C45" s="15"/>
      <c r="D45" s="15"/>
      <c r="E45" s="44"/>
      <c r="F45" s="44"/>
      <c r="G45" s="44"/>
      <c r="H45" s="44"/>
      <c r="I45" s="44"/>
    </row>
    <row r="46" spans="1:9" x14ac:dyDescent="0.2">
      <c r="A46" s="54" t="s">
        <v>8</v>
      </c>
      <c r="B46" s="48"/>
      <c r="C46" s="15"/>
      <c r="D46" s="15"/>
      <c r="E46" s="44"/>
      <c r="F46" s="44"/>
      <c r="G46" s="44"/>
      <c r="H46" s="44"/>
      <c r="I46" s="44"/>
    </row>
    <row r="47" spans="1:9" x14ac:dyDescent="0.2">
      <c r="A47" s="56" t="s">
        <v>9</v>
      </c>
      <c r="B47" s="57"/>
      <c r="C47" s="15"/>
      <c r="D47" s="15"/>
      <c r="E47" s="44"/>
      <c r="F47" s="44"/>
      <c r="G47" s="44"/>
      <c r="H47" s="44"/>
      <c r="I47" s="44"/>
    </row>
  </sheetData>
  <mergeCells count="1">
    <mergeCell ref="A20:I20"/>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5787BC-B3B8-47A2-8C89-5A7ADD4A342B}">
  <sheetPr>
    <pageSetUpPr fitToPage="1"/>
  </sheetPr>
  <dimension ref="A2:Q44"/>
  <sheetViews>
    <sheetView topLeftCell="A4" zoomScaleNormal="100" zoomScaleSheetLayoutView="100" zoomScalePageLayoutView="90" workbookViewId="0">
      <selection activeCell="J24" sqref="J24"/>
    </sheetView>
  </sheetViews>
  <sheetFormatPr defaultColWidth="10.28515625" defaultRowHeight="12.75" x14ac:dyDescent="0.2"/>
  <cols>
    <col min="1" max="2" width="14.7109375" style="7" customWidth="1"/>
    <col min="3" max="8" width="14" style="7" customWidth="1"/>
    <col min="9" max="9" width="13.140625" style="7" customWidth="1"/>
    <col min="10" max="10" width="10.28515625" style="7" customWidth="1"/>
    <col min="11" max="11" width="18.140625" style="7" bestFit="1" customWidth="1"/>
    <col min="12" max="12" width="9.7109375" style="7" bestFit="1" customWidth="1"/>
    <col min="13" max="13" width="10.28515625" style="7"/>
    <col min="14" max="16" width="12.85546875" style="7" bestFit="1" customWidth="1"/>
    <col min="17" max="16384" width="10.28515625" style="7"/>
  </cols>
  <sheetData>
    <row r="2" spans="1:10" x14ac:dyDescent="0.2">
      <c r="A2" s="7" t="s">
        <v>12</v>
      </c>
      <c r="B2" s="2" t="s">
        <v>44</v>
      </c>
      <c r="C2" s="2"/>
      <c r="D2" s="2"/>
      <c r="G2" s="84" t="s">
        <v>13</v>
      </c>
      <c r="H2" s="38" t="s">
        <v>246</v>
      </c>
      <c r="I2" s="2"/>
    </row>
    <row r="3" spans="1:10" x14ac:dyDescent="0.2">
      <c r="A3" s="7" t="s">
        <v>21</v>
      </c>
      <c r="B3" s="2" t="s">
        <v>305</v>
      </c>
      <c r="C3" s="2"/>
      <c r="D3" s="2"/>
      <c r="G3" s="84" t="s">
        <v>14</v>
      </c>
      <c r="H3" s="40" t="s">
        <v>248</v>
      </c>
      <c r="I3" s="5"/>
    </row>
    <row r="4" spans="1:10" x14ac:dyDescent="0.2">
      <c r="A4" s="7" t="s">
        <v>15</v>
      </c>
      <c r="B4" s="2" t="s">
        <v>306</v>
      </c>
      <c r="C4" s="2"/>
      <c r="D4" s="2"/>
      <c r="G4" s="84" t="s">
        <v>17</v>
      </c>
      <c r="H4" s="2" t="s">
        <v>49</v>
      </c>
      <c r="I4" s="2"/>
    </row>
    <row r="5" spans="1:10" x14ac:dyDescent="0.2">
      <c r="A5" s="7" t="s">
        <v>16</v>
      </c>
      <c r="B5" s="2" t="s">
        <v>307</v>
      </c>
      <c r="C5" s="5"/>
      <c r="D5" s="5"/>
      <c r="G5" s="84" t="s">
        <v>18</v>
      </c>
      <c r="H5" s="5" t="s">
        <v>308</v>
      </c>
      <c r="I5" s="5"/>
    </row>
    <row r="6" spans="1:10" ht="15.95" customHeight="1" x14ac:dyDescent="0.2">
      <c r="B6" s="93" t="s">
        <v>444</v>
      </c>
      <c r="C6" s="210"/>
      <c r="D6" s="210"/>
    </row>
    <row r="7" spans="1:10" ht="44.25" customHeight="1" x14ac:dyDescent="0.2">
      <c r="A7" s="270" t="s">
        <v>309</v>
      </c>
      <c r="B7" s="270"/>
      <c r="C7" s="270"/>
      <c r="D7" s="270"/>
      <c r="E7" s="270"/>
      <c r="F7" s="270"/>
      <c r="G7" s="270"/>
      <c r="H7" s="270"/>
      <c r="I7" s="270"/>
    </row>
    <row r="8" spans="1:10" ht="9.75" customHeight="1" x14ac:dyDescent="0.2"/>
    <row r="9" spans="1:10" ht="24.75" customHeight="1" x14ac:dyDescent="0.2">
      <c r="A9" s="270" t="s">
        <v>310</v>
      </c>
      <c r="B9" s="270"/>
      <c r="C9" s="270"/>
      <c r="D9" s="270"/>
      <c r="E9" s="270"/>
      <c r="F9" s="270"/>
      <c r="G9" s="270"/>
      <c r="H9" s="270"/>
      <c r="I9" s="270"/>
    </row>
    <row r="10" spans="1:10" ht="8.25" customHeight="1" x14ac:dyDescent="0.2"/>
    <row r="11" spans="1:10" ht="42" customHeight="1" x14ac:dyDescent="0.2">
      <c r="A11" s="270" t="s">
        <v>311</v>
      </c>
      <c r="B11" s="270"/>
      <c r="C11" s="270"/>
      <c r="D11" s="270"/>
      <c r="E11" s="270"/>
      <c r="F11" s="270"/>
      <c r="G11" s="270"/>
      <c r="H11" s="270"/>
      <c r="I11" s="270"/>
    </row>
    <row r="12" spans="1:10" ht="10.5" customHeight="1" x14ac:dyDescent="0.2"/>
    <row r="13" spans="1:10" ht="16.5" customHeight="1" x14ac:dyDescent="0.2">
      <c r="A13" s="270" t="s">
        <v>264</v>
      </c>
      <c r="B13" s="270"/>
      <c r="C13" s="270"/>
      <c r="D13" s="270"/>
      <c r="E13" s="270"/>
      <c r="F13" s="270"/>
      <c r="G13" s="270"/>
      <c r="H13" s="270"/>
      <c r="I13" s="270"/>
    </row>
    <row r="14" spans="1:10" ht="8.25" customHeight="1" x14ac:dyDescent="0.2">
      <c r="A14" s="204"/>
      <c r="B14" s="204"/>
      <c r="C14" s="204"/>
      <c r="D14" s="204"/>
      <c r="E14" s="204"/>
      <c r="F14" s="204"/>
      <c r="G14" s="204"/>
      <c r="H14" s="204"/>
      <c r="I14" s="204"/>
    </row>
    <row r="15" spans="1:10" ht="51" customHeight="1" x14ac:dyDescent="0.2">
      <c r="A15" s="274" t="s">
        <v>445</v>
      </c>
      <c r="B15" s="274"/>
      <c r="C15" s="274"/>
      <c r="D15" s="274"/>
      <c r="E15" s="274"/>
      <c r="F15" s="274"/>
      <c r="G15" s="274"/>
      <c r="H15" s="274"/>
      <c r="I15" s="274"/>
      <c r="J15" s="138"/>
    </row>
    <row r="16" spans="1:10" ht="9.1999999999999993" customHeight="1" x14ac:dyDescent="0.2"/>
    <row r="17" spans="1:17" x14ac:dyDescent="0.2">
      <c r="A17" s="271" t="s">
        <v>11</v>
      </c>
      <c r="B17" s="272"/>
      <c r="C17" s="272"/>
      <c r="D17" s="272"/>
      <c r="E17" s="272"/>
      <c r="F17" s="272"/>
      <c r="G17" s="272"/>
      <c r="H17" s="272"/>
      <c r="I17" s="273"/>
      <c r="K17" s="142">
        <v>3294102</v>
      </c>
      <c r="L17" s="7" t="s">
        <v>362</v>
      </c>
      <c r="N17" s="142">
        <v>610018</v>
      </c>
      <c r="O17" s="142">
        <v>628758</v>
      </c>
      <c r="P17" s="7" t="s">
        <v>446</v>
      </c>
    </row>
    <row r="18" spans="1:17" s="207" customFormat="1" x14ac:dyDescent="0.2">
      <c r="A18" s="41"/>
      <c r="B18" s="42"/>
      <c r="C18" s="43" t="s">
        <v>29</v>
      </c>
      <c r="D18" s="43" t="s">
        <v>30</v>
      </c>
      <c r="E18" s="43" t="s">
        <v>31</v>
      </c>
      <c r="F18" s="43" t="s">
        <v>32</v>
      </c>
      <c r="G18" s="10" t="s">
        <v>374</v>
      </c>
      <c r="H18" s="10" t="s">
        <v>375</v>
      </c>
      <c r="I18" s="10" t="s">
        <v>376</v>
      </c>
      <c r="K18" s="142">
        <v>34097</v>
      </c>
      <c r="L18" s="7" t="s">
        <v>447</v>
      </c>
      <c r="N18" s="142">
        <v>2684084</v>
      </c>
      <c r="O18" s="142">
        <v>2738667</v>
      </c>
      <c r="P18" s="207" t="s">
        <v>448</v>
      </c>
    </row>
    <row r="19" spans="1:17" x14ac:dyDescent="0.2">
      <c r="A19" s="17"/>
      <c r="B19" s="18"/>
      <c r="C19" s="110" t="s">
        <v>10</v>
      </c>
      <c r="D19" s="13" t="s">
        <v>10</v>
      </c>
      <c r="E19" s="13" t="s">
        <v>10</v>
      </c>
      <c r="F19" s="13" t="s">
        <v>10</v>
      </c>
      <c r="G19" s="13" t="s">
        <v>377</v>
      </c>
      <c r="H19" s="13" t="s">
        <v>377</v>
      </c>
      <c r="I19" s="13" t="s">
        <v>377</v>
      </c>
      <c r="K19" s="140">
        <f>SUM(K17:K18)</f>
        <v>3328199</v>
      </c>
      <c r="L19" s="144"/>
      <c r="N19" s="142">
        <f>SUM(N17:N18)</f>
        <v>3294102</v>
      </c>
      <c r="O19" s="142">
        <f>SUM(O17:O18)</f>
        <v>3367425</v>
      </c>
      <c r="P19" s="140">
        <f>O19-N19</f>
        <v>73323</v>
      </c>
      <c r="Q19" s="7" t="s">
        <v>449</v>
      </c>
    </row>
    <row r="20" spans="1:17" x14ac:dyDescent="0.2">
      <c r="A20" s="17" t="s">
        <v>0</v>
      </c>
      <c r="B20" s="18"/>
      <c r="C20" s="23">
        <v>3173958</v>
      </c>
      <c r="D20" s="23">
        <v>3173958</v>
      </c>
      <c r="E20" s="23">
        <v>3241215</v>
      </c>
      <c r="F20" s="23">
        <v>3241215</v>
      </c>
      <c r="G20" s="208">
        <v>3328199</v>
      </c>
      <c r="H20" s="208">
        <v>3401522</v>
      </c>
      <c r="I20" s="208">
        <v>3401522</v>
      </c>
      <c r="Q20" s="139"/>
    </row>
    <row r="21" spans="1:17" x14ac:dyDescent="0.2">
      <c r="A21" s="17" t="s">
        <v>1</v>
      </c>
      <c r="B21" s="18"/>
      <c r="C21" s="23">
        <v>6862569.46</v>
      </c>
      <c r="D21" s="23">
        <f t="shared" ref="D21:I21" si="0">C32</f>
        <v>7582608.5699999994</v>
      </c>
      <c r="E21" s="23">
        <f t="shared" si="0"/>
        <v>1985404.1799999997</v>
      </c>
      <c r="F21" s="23">
        <f t="shared" si="0"/>
        <v>3145232.7899999996</v>
      </c>
      <c r="G21" s="23">
        <f t="shared" si="0"/>
        <v>2378142.6399999997</v>
      </c>
      <c r="H21" s="23">
        <f t="shared" si="0"/>
        <v>794085.22999999928</v>
      </c>
      <c r="I21" s="23">
        <f t="shared" si="0"/>
        <v>-789972.18000000087</v>
      </c>
      <c r="N21" s="66"/>
      <c r="O21" s="66"/>
      <c r="P21" s="140">
        <f>G20+P19</f>
        <v>3401522</v>
      </c>
    </row>
    <row r="22" spans="1:17" x14ac:dyDescent="0.2">
      <c r="A22" s="17" t="s">
        <v>2</v>
      </c>
      <c r="B22" s="18"/>
      <c r="C22" s="23">
        <v>2852194.07</v>
      </c>
      <c r="D22" s="23">
        <f>2771112.95-1627</f>
        <v>2769485.95</v>
      </c>
      <c r="E22" s="23">
        <v>3245593.92</v>
      </c>
      <c r="F22" s="23">
        <v>3078650.98</v>
      </c>
      <c r="G22" s="23">
        <v>3078650.98</v>
      </c>
      <c r="H22" s="23">
        <v>3078650.98</v>
      </c>
      <c r="I22" s="23">
        <v>3078650.98</v>
      </c>
    </row>
    <row r="23" spans="1:17" x14ac:dyDescent="0.2">
      <c r="A23" s="17" t="s">
        <v>3</v>
      </c>
      <c r="B23" s="18"/>
      <c r="C23" s="23">
        <v>2132154.96</v>
      </c>
      <c r="D23" s="23">
        <f>24679.42+8342010.92-1306.42-6000000</f>
        <v>2365383.92</v>
      </c>
      <c r="E23" s="23">
        <v>2085765.31</v>
      </c>
      <c r="F23" s="23">
        <f>3845741.13-1584057.41</f>
        <v>2261683.7199999997</v>
      </c>
      <c r="G23" s="23">
        <v>3078650.98</v>
      </c>
      <c r="H23" s="23">
        <v>3078650.98</v>
      </c>
      <c r="I23" s="23">
        <v>3078650.98</v>
      </c>
      <c r="K23" s="140"/>
    </row>
    <row r="24" spans="1:17" x14ac:dyDescent="0.2">
      <c r="A24" s="17"/>
      <c r="B24" s="18"/>
      <c r="C24" s="23"/>
      <c r="D24" s="23"/>
      <c r="E24" s="23"/>
      <c r="F24" s="23"/>
      <c r="G24" s="23"/>
      <c r="H24" s="23"/>
      <c r="I24" s="23"/>
      <c r="K24" s="66"/>
      <c r="N24" s="138"/>
    </row>
    <row r="25" spans="1:17" x14ac:dyDescent="0.2">
      <c r="A25" s="17" t="s">
        <v>4</v>
      </c>
      <c r="B25" s="5"/>
      <c r="C25" s="20"/>
      <c r="D25" s="20"/>
      <c r="E25" s="19"/>
      <c r="F25" s="19"/>
      <c r="G25" s="19"/>
      <c r="H25" s="19"/>
      <c r="I25" s="19"/>
      <c r="K25" s="140"/>
    </row>
    <row r="26" spans="1:17" x14ac:dyDescent="0.2">
      <c r="A26" s="8" t="s">
        <v>257</v>
      </c>
      <c r="B26" s="5"/>
      <c r="C26" s="66"/>
      <c r="D26" s="66"/>
      <c r="E26" s="115"/>
      <c r="F26" s="115"/>
      <c r="G26" s="115"/>
      <c r="H26" s="115"/>
      <c r="I26" s="115"/>
      <c r="K26" s="66"/>
    </row>
    <row r="27" spans="1:17" x14ac:dyDescent="0.2">
      <c r="A27" s="21" t="s">
        <v>87</v>
      </c>
      <c r="B27" s="22"/>
      <c r="C27" s="23"/>
      <c r="D27" s="23">
        <f>-1306.42-6000000</f>
        <v>-6001306.4199999999</v>
      </c>
      <c r="E27" s="23"/>
      <c r="F27" s="23"/>
      <c r="G27" s="23"/>
      <c r="H27" s="23"/>
      <c r="I27" s="23"/>
      <c r="L27" s="141"/>
    </row>
    <row r="28" spans="1:17" x14ac:dyDescent="0.2">
      <c r="A28" s="21" t="s">
        <v>368</v>
      </c>
      <c r="B28" s="22"/>
      <c r="C28" s="23"/>
      <c r="D28" s="23"/>
      <c r="E28" s="23"/>
      <c r="F28" s="23">
        <v>-1584057.41</v>
      </c>
      <c r="G28" s="211">
        <v>-1584057.41</v>
      </c>
      <c r="H28" s="23">
        <v>-1584057.41</v>
      </c>
      <c r="I28" s="23">
        <v>-1584057.41</v>
      </c>
      <c r="K28" s="66"/>
    </row>
    <row r="29" spans="1:17" x14ac:dyDescent="0.2">
      <c r="A29" s="21"/>
      <c r="B29" s="22"/>
      <c r="C29" s="23"/>
      <c r="D29" s="23"/>
      <c r="E29" s="23"/>
      <c r="F29" s="23"/>
      <c r="G29" s="23"/>
      <c r="H29" s="23"/>
      <c r="I29" s="23"/>
      <c r="K29" s="7" t="s">
        <v>450</v>
      </c>
    </row>
    <row r="30" spans="1:17" x14ac:dyDescent="0.2">
      <c r="A30" s="17" t="s">
        <v>5</v>
      </c>
      <c r="B30" s="18"/>
      <c r="C30" s="23">
        <v>0</v>
      </c>
      <c r="D30" s="23">
        <f t="shared" ref="D30:F30" si="1">SUM(D27:D29)</f>
        <v>-6001306.4199999999</v>
      </c>
      <c r="E30" s="23">
        <f t="shared" si="1"/>
        <v>0</v>
      </c>
      <c r="F30" s="23">
        <f t="shared" si="1"/>
        <v>-1584057.41</v>
      </c>
      <c r="G30" s="23">
        <f t="shared" ref="G30:I30" si="2">SUM(G27:G29)</f>
        <v>-1584057.41</v>
      </c>
      <c r="H30" s="23">
        <f t="shared" si="2"/>
        <v>-1584057.41</v>
      </c>
      <c r="I30" s="23">
        <f t="shared" si="2"/>
        <v>-1584057.41</v>
      </c>
    </row>
    <row r="31" spans="1:17" x14ac:dyDescent="0.2">
      <c r="A31" s="17"/>
      <c r="B31" s="18"/>
      <c r="C31" s="23"/>
      <c r="D31" s="23"/>
      <c r="E31" s="23"/>
      <c r="F31" s="23"/>
      <c r="G31" s="23"/>
      <c r="H31" s="23"/>
      <c r="I31" s="23"/>
    </row>
    <row r="32" spans="1:17" x14ac:dyDescent="0.2">
      <c r="A32" s="17" t="s">
        <v>7</v>
      </c>
      <c r="B32" s="18"/>
      <c r="C32" s="19">
        <v>7582608.5699999994</v>
      </c>
      <c r="D32" s="19">
        <f t="shared" ref="D32:I32" si="3">+D21+D22-D23+D30</f>
        <v>1985404.1799999997</v>
      </c>
      <c r="E32" s="19">
        <f t="shared" si="3"/>
        <v>3145232.7899999996</v>
      </c>
      <c r="F32" s="19">
        <f t="shared" si="3"/>
        <v>2378142.6399999997</v>
      </c>
      <c r="G32" s="19">
        <f t="shared" si="3"/>
        <v>794085.22999999928</v>
      </c>
      <c r="H32" s="19">
        <f t="shared" si="3"/>
        <v>-789972.18000000087</v>
      </c>
      <c r="I32" s="19">
        <f t="shared" si="3"/>
        <v>-2374029.5900000008</v>
      </c>
    </row>
    <row r="33" spans="1:9" x14ac:dyDescent="0.2">
      <c r="A33" s="21"/>
      <c r="B33" s="22"/>
      <c r="C33" s="23"/>
      <c r="D33" s="23"/>
      <c r="E33" s="23"/>
      <c r="F33" s="23"/>
      <c r="G33" s="23"/>
      <c r="H33" s="23"/>
      <c r="I33" s="23"/>
    </row>
    <row r="34" spans="1:9" x14ac:dyDescent="0.2">
      <c r="A34" s="17" t="s">
        <v>23</v>
      </c>
      <c r="B34" s="18"/>
      <c r="C34" s="23">
        <v>317872.06</v>
      </c>
      <c r="D34" s="23">
        <v>155576.28</v>
      </c>
      <c r="E34" s="23">
        <v>61174.48</v>
      </c>
      <c r="F34" s="23">
        <v>180797.5</v>
      </c>
      <c r="G34" s="23">
        <v>180797.5</v>
      </c>
      <c r="H34" s="23">
        <v>180797.5</v>
      </c>
      <c r="I34" s="23">
        <v>180797.5</v>
      </c>
    </row>
    <row r="35" spans="1:9" x14ac:dyDescent="0.2">
      <c r="A35" s="21"/>
      <c r="B35" s="22"/>
      <c r="C35" s="23"/>
      <c r="D35" s="23"/>
      <c r="E35" s="23"/>
      <c r="F35" s="23"/>
      <c r="G35" s="23"/>
      <c r="H35" s="23"/>
      <c r="I35" s="23"/>
    </row>
    <row r="36" spans="1:9" x14ac:dyDescent="0.2">
      <c r="A36" s="17" t="s">
        <v>24</v>
      </c>
      <c r="B36" s="129"/>
      <c r="C36" s="117">
        <v>7264736.5099999998</v>
      </c>
      <c r="D36" s="117">
        <f t="shared" ref="D36:I36" si="4">D32-D34</f>
        <v>1829827.8999999997</v>
      </c>
      <c r="E36" s="117">
        <f t="shared" si="4"/>
        <v>3084058.3099999996</v>
      </c>
      <c r="F36" s="117">
        <f t="shared" si="4"/>
        <v>2197345.1399999997</v>
      </c>
      <c r="G36" s="117">
        <f t="shared" si="4"/>
        <v>613287.72999999928</v>
      </c>
      <c r="H36" s="117">
        <f t="shared" si="4"/>
        <v>-970769.68000000087</v>
      </c>
      <c r="I36" s="117">
        <f t="shared" si="4"/>
        <v>-2554827.0900000008</v>
      </c>
    </row>
    <row r="37" spans="1:9" x14ac:dyDescent="0.2">
      <c r="A37" s="131"/>
      <c r="B37" s="131"/>
      <c r="C37" s="132"/>
      <c r="D37" s="132"/>
      <c r="E37" s="132"/>
      <c r="F37" s="132"/>
      <c r="G37" s="132"/>
      <c r="H37" s="132"/>
      <c r="I37" s="132"/>
    </row>
    <row r="38" spans="1:9" x14ac:dyDescent="0.2">
      <c r="A38" s="133" t="s">
        <v>25</v>
      </c>
      <c r="B38" s="2"/>
      <c r="C38" s="121"/>
      <c r="D38" s="121"/>
      <c r="E38" s="121"/>
      <c r="F38" s="121"/>
      <c r="G38" s="121"/>
      <c r="H38" s="121"/>
      <c r="I38" s="121"/>
    </row>
    <row r="39" spans="1:9" x14ac:dyDescent="0.2">
      <c r="A39" s="134" t="s">
        <v>258</v>
      </c>
      <c r="B39" s="22"/>
      <c r="C39" s="116"/>
      <c r="D39" s="116"/>
      <c r="E39" s="116"/>
      <c r="F39" s="116"/>
      <c r="G39" s="116"/>
      <c r="H39" s="116"/>
      <c r="I39" s="116"/>
    </row>
    <row r="40" spans="1:9" ht="8.25" customHeight="1" x14ac:dyDescent="0.2">
      <c r="A40" s="17"/>
      <c r="B40" s="18"/>
      <c r="C40" s="23"/>
      <c r="D40" s="23"/>
      <c r="E40" s="23"/>
      <c r="F40" s="23"/>
      <c r="G40" s="23"/>
      <c r="H40" s="23"/>
      <c r="I40" s="23"/>
    </row>
    <row r="41" spans="1:9" x14ac:dyDescent="0.2">
      <c r="A41" s="17" t="s">
        <v>6</v>
      </c>
      <c r="B41" s="18"/>
      <c r="C41" s="23"/>
      <c r="D41" s="23"/>
      <c r="E41" s="23"/>
      <c r="F41" s="23"/>
      <c r="G41" s="23"/>
      <c r="H41" s="23"/>
      <c r="I41" s="23"/>
    </row>
    <row r="42" spans="1:9" ht="9.75" customHeight="1" x14ac:dyDescent="0.2">
      <c r="A42" s="17"/>
      <c r="B42" s="18"/>
      <c r="C42" s="23"/>
      <c r="D42" s="23"/>
      <c r="E42" s="23"/>
      <c r="F42" s="23"/>
      <c r="G42" s="23"/>
      <c r="H42" s="23"/>
      <c r="I42" s="23"/>
    </row>
    <row r="43" spans="1:9" x14ac:dyDescent="0.2">
      <c r="A43" s="134" t="s">
        <v>8</v>
      </c>
      <c r="B43" s="129"/>
      <c r="C43" s="23"/>
      <c r="D43" s="23"/>
      <c r="E43" s="23"/>
      <c r="F43" s="23"/>
      <c r="G43" s="23"/>
      <c r="H43" s="23"/>
      <c r="I43" s="23"/>
    </row>
    <row r="44" spans="1:9" x14ac:dyDescent="0.2">
      <c r="A44" s="135" t="s">
        <v>9</v>
      </c>
      <c r="B44" s="136"/>
      <c r="C44" s="23"/>
      <c r="D44" s="23"/>
      <c r="E44" s="23"/>
      <c r="F44" s="23"/>
      <c r="G44" s="23"/>
      <c r="H44" s="23"/>
      <c r="I44" s="23"/>
    </row>
  </sheetData>
  <mergeCells count="6">
    <mergeCell ref="A17:I17"/>
    <mergeCell ref="A7:I7"/>
    <mergeCell ref="A9:I9"/>
    <mergeCell ref="A11:I11"/>
    <mergeCell ref="A13:I13"/>
    <mergeCell ref="A15:I15"/>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7F1AE6-6B5D-4818-9D46-58DD2CB8597F}">
  <sheetPr>
    <pageSetUpPr fitToPage="1"/>
  </sheetPr>
  <dimension ref="A1:N46"/>
  <sheetViews>
    <sheetView zoomScaleNormal="100" zoomScaleSheetLayoutView="100" zoomScalePageLayoutView="90" workbookViewId="0">
      <selection activeCell="K34" sqref="K34"/>
    </sheetView>
  </sheetViews>
  <sheetFormatPr defaultColWidth="10.28515625" defaultRowHeight="12.75" x14ac:dyDescent="0.2"/>
  <cols>
    <col min="1" max="2" width="14.7109375" style="7" customWidth="1"/>
    <col min="3" max="8" width="14" style="7" customWidth="1"/>
    <col min="9" max="9" width="13.140625" style="7" customWidth="1"/>
    <col min="10" max="10" width="13.28515625" style="7" bestFit="1" customWidth="1"/>
    <col min="11" max="11" width="15.140625" style="7" bestFit="1" customWidth="1"/>
    <col min="12" max="12" width="15" style="7" bestFit="1" customWidth="1"/>
    <col min="13" max="13" width="15.140625" style="7" bestFit="1" customWidth="1"/>
    <col min="14" max="14" width="10.140625" style="7" bestFit="1" customWidth="1"/>
    <col min="15" max="18" width="10.28515625" style="7"/>
    <col min="19" max="19" width="9.42578125" style="7" bestFit="1" customWidth="1"/>
    <col min="20" max="16384" width="10.28515625" style="7"/>
  </cols>
  <sheetData>
    <row r="1" spans="1:13" x14ac:dyDescent="0.2">
      <c r="A1" s="58"/>
      <c r="B1" s="58"/>
      <c r="C1" s="58"/>
      <c r="D1" s="58"/>
      <c r="E1" s="58"/>
      <c r="F1" s="58"/>
      <c r="G1" s="58"/>
      <c r="H1" s="58"/>
      <c r="I1" s="58"/>
    </row>
    <row r="2" spans="1:13" x14ac:dyDescent="0.2">
      <c r="A2" s="58" t="s">
        <v>12</v>
      </c>
      <c r="B2" s="61" t="s">
        <v>44</v>
      </c>
      <c r="C2" s="61"/>
      <c r="D2" s="61"/>
      <c r="E2" s="58"/>
      <c r="F2" s="58"/>
      <c r="G2" s="109" t="s">
        <v>13</v>
      </c>
      <c r="H2" s="38" t="s">
        <v>246</v>
      </c>
      <c r="I2" s="61"/>
    </row>
    <row r="3" spans="1:13" x14ac:dyDescent="0.2">
      <c r="A3" s="58" t="s">
        <v>21</v>
      </c>
      <c r="B3" s="61" t="s">
        <v>312</v>
      </c>
      <c r="C3" s="61"/>
      <c r="D3" s="61"/>
      <c r="E3" s="58"/>
      <c r="F3" s="58"/>
      <c r="G3" s="109" t="s">
        <v>14</v>
      </c>
      <c r="H3" s="40" t="s">
        <v>248</v>
      </c>
      <c r="I3" s="62"/>
    </row>
    <row r="4" spans="1:13" x14ac:dyDescent="0.2">
      <c r="A4" s="58" t="s">
        <v>15</v>
      </c>
      <c r="B4" s="61" t="s">
        <v>313</v>
      </c>
      <c r="C4" s="61"/>
      <c r="D4" s="61"/>
      <c r="E4" s="58"/>
      <c r="F4" s="58"/>
      <c r="G4" s="109" t="s">
        <v>17</v>
      </c>
      <c r="H4" s="61" t="s">
        <v>290</v>
      </c>
      <c r="I4" s="61"/>
    </row>
    <row r="5" spans="1:13" x14ac:dyDescent="0.2">
      <c r="A5" s="58" t="s">
        <v>16</v>
      </c>
      <c r="B5" s="61" t="s">
        <v>314</v>
      </c>
      <c r="C5" s="62"/>
      <c r="D5" s="62"/>
      <c r="E5" s="58"/>
      <c r="F5" s="58"/>
      <c r="G5" s="109" t="s">
        <v>18</v>
      </c>
      <c r="H5" s="62" t="s">
        <v>315</v>
      </c>
      <c r="I5" s="62"/>
    </row>
    <row r="6" spans="1:13" x14ac:dyDescent="0.2">
      <c r="A6" s="58"/>
      <c r="B6" s="93" t="s">
        <v>451</v>
      </c>
      <c r="C6" s="209"/>
      <c r="D6" s="209"/>
      <c r="E6" s="209"/>
      <c r="F6" s="58"/>
      <c r="G6" s="58"/>
      <c r="H6" s="58"/>
      <c r="I6" s="58"/>
    </row>
    <row r="7" spans="1:13" x14ac:dyDescent="0.2">
      <c r="A7" s="58"/>
      <c r="B7" s="58"/>
      <c r="C7" s="58"/>
      <c r="D7" s="58"/>
      <c r="E7" s="58"/>
      <c r="F7" s="58"/>
      <c r="G7" s="58"/>
      <c r="H7" s="58"/>
      <c r="I7" s="58"/>
    </row>
    <row r="8" spans="1:13" ht="18.75" customHeight="1" x14ac:dyDescent="0.2">
      <c r="A8" s="261" t="s">
        <v>316</v>
      </c>
      <c r="B8" s="261"/>
      <c r="C8" s="261"/>
      <c r="D8" s="261"/>
      <c r="E8" s="261"/>
      <c r="F8" s="261"/>
      <c r="G8" s="261"/>
      <c r="H8" s="261"/>
      <c r="I8" s="261"/>
      <c r="K8" s="142"/>
      <c r="L8" s="142"/>
      <c r="M8" s="142"/>
    </row>
    <row r="9" spans="1:13" x14ac:dyDescent="0.2">
      <c r="A9" s="261"/>
      <c r="B9" s="261"/>
      <c r="C9" s="261"/>
      <c r="D9" s="261"/>
      <c r="E9" s="261"/>
      <c r="F9" s="261"/>
      <c r="G9" s="261"/>
      <c r="H9" s="261"/>
      <c r="I9" s="261"/>
      <c r="K9" s="140"/>
      <c r="L9" s="142"/>
      <c r="M9" s="142"/>
    </row>
    <row r="10" spans="1:13" ht="6" customHeight="1" x14ac:dyDescent="0.2">
      <c r="A10" s="205"/>
      <c r="B10" s="205"/>
      <c r="C10" s="205"/>
      <c r="D10" s="205"/>
      <c r="E10" s="205"/>
      <c r="F10" s="205"/>
      <c r="G10" s="205"/>
      <c r="H10" s="205"/>
      <c r="I10" s="205"/>
    </row>
    <row r="11" spans="1:13" ht="13.5" customHeight="1" x14ac:dyDescent="0.2">
      <c r="A11" s="261" t="s">
        <v>317</v>
      </c>
      <c r="B11" s="261"/>
      <c r="C11" s="261"/>
      <c r="D11" s="261"/>
      <c r="E11" s="261"/>
      <c r="F11" s="261"/>
      <c r="G11" s="261"/>
      <c r="H11" s="261"/>
      <c r="I11" s="261"/>
      <c r="K11" s="142"/>
      <c r="L11" s="142"/>
      <c r="M11" s="142"/>
    </row>
    <row r="12" spans="1:13" ht="8.25" customHeight="1" x14ac:dyDescent="0.2">
      <c r="A12" s="58"/>
      <c r="B12" s="58"/>
      <c r="C12" s="58"/>
      <c r="D12" s="58"/>
      <c r="E12" s="58"/>
      <c r="F12" s="58"/>
      <c r="G12" s="58"/>
      <c r="H12" s="58"/>
      <c r="I12" s="58"/>
    </row>
    <row r="13" spans="1:13" ht="27.2" customHeight="1" x14ac:dyDescent="0.2">
      <c r="A13" s="261" t="s">
        <v>318</v>
      </c>
      <c r="B13" s="261"/>
      <c r="C13" s="261"/>
      <c r="D13" s="261"/>
      <c r="E13" s="261"/>
      <c r="F13" s="261"/>
      <c r="G13" s="261"/>
      <c r="H13" s="261"/>
      <c r="I13" s="261"/>
    </row>
    <row r="14" spans="1:13" ht="8.25" customHeight="1" x14ac:dyDescent="0.2">
      <c r="A14" s="58"/>
      <c r="B14" s="58"/>
      <c r="C14" s="58"/>
      <c r="D14" s="58"/>
      <c r="E14" s="58"/>
      <c r="F14" s="58"/>
      <c r="G14" s="58"/>
      <c r="H14" s="58"/>
      <c r="I14" s="58"/>
    </row>
    <row r="15" spans="1:13" x14ac:dyDescent="0.2">
      <c r="A15" s="244" t="s">
        <v>255</v>
      </c>
      <c r="B15" s="244"/>
      <c r="C15" s="244"/>
      <c r="D15" s="244"/>
      <c r="E15" s="244"/>
      <c r="F15" s="244"/>
      <c r="G15" s="244"/>
      <c r="H15" s="244"/>
      <c r="I15" s="244"/>
    </row>
    <row r="16" spans="1:13" ht="18.75" customHeight="1" x14ac:dyDescent="0.2">
      <c r="A16" s="244"/>
      <c r="B16" s="244"/>
      <c r="C16" s="244"/>
      <c r="D16" s="244"/>
      <c r="E16" s="244"/>
      <c r="F16" s="244"/>
      <c r="G16" s="244"/>
      <c r="H16" s="244"/>
      <c r="I16" s="244"/>
    </row>
    <row r="17" spans="1:14" ht="39" customHeight="1" x14ac:dyDescent="0.2">
      <c r="A17" s="261" t="s">
        <v>319</v>
      </c>
      <c r="B17" s="261"/>
      <c r="C17" s="261"/>
      <c r="D17" s="261"/>
      <c r="E17" s="261"/>
      <c r="F17" s="261"/>
      <c r="G17" s="261"/>
      <c r="H17" s="261"/>
      <c r="I17" s="261"/>
      <c r="M17" s="143"/>
    </row>
    <row r="18" spans="1:14" x14ac:dyDescent="0.2">
      <c r="G18" s="58"/>
      <c r="H18" s="58"/>
      <c r="I18" s="58"/>
    </row>
    <row r="19" spans="1:14" x14ac:dyDescent="0.2">
      <c r="A19" s="263" t="s">
        <v>11</v>
      </c>
      <c r="B19" s="264"/>
      <c r="C19" s="264"/>
      <c r="D19" s="264"/>
      <c r="E19" s="264"/>
      <c r="F19" s="264"/>
      <c r="G19" s="264"/>
      <c r="H19" s="264"/>
      <c r="I19" s="265"/>
      <c r="K19" s="142">
        <v>151777527</v>
      </c>
      <c r="L19" s="7" t="s">
        <v>452</v>
      </c>
    </row>
    <row r="20" spans="1:14" s="207" customFormat="1" x14ac:dyDescent="0.2">
      <c r="A20" s="41"/>
      <c r="B20" s="42"/>
      <c r="C20" s="43" t="s">
        <v>29</v>
      </c>
      <c r="D20" s="43" t="s">
        <v>30</v>
      </c>
      <c r="E20" s="43" t="s">
        <v>31</v>
      </c>
      <c r="F20" s="43" t="s">
        <v>32</v>
      </c>
      <c r="G20" s="10" t="s">
        <v>374</v>
      </c>
      <c r="H20" s="10" t="s">
        <v>375</v>
      </c>
      <c r="I20" s="10" t="s">
        <v>376</v>
      </c>
      <c r="K20" s="142">
        <v>770641</v>
      </c>
      <c r="L20" s="7" t="s">
        <v>447</v>
      </c>
    </row>
    <row r="21" spans="1:14" x14ac:dyDescent="0.2">
      <c r="A21" s="63"/>
      <c r="B21" s="64"/>
      <c r="C21" s="110" t="s">
        <v>10</v>
      </c>
      <c r="D21" s="13" t="s">
        <v>10</v>
      </c>
      <c r="E21" s="13" t="s">
        <v>10</v>
      </c>
      <c r="F21" s="13" t="s">
        <v>10</v>
      </c>
      <c r="G21" s="13" t="s">
        <v>377</v>
      </c>
      <c r="H21" s="13" t="s">
        <v>377</v>
      </c>
      <c r="I21" s="13" t="s">
        <v>377</v>
      </c>
      <c r="K21" s="140">
        <f>SUM(K19:K20)</f>
        <v>152548168</v>
      </c>
      <c r="L21" s="144"/>
    </row>
    <row r="22" spans="1:14" x14ac:dyDescent="0.2">
      <c r="A22" s="63" t="s">
        <v>0</v>
      </c>
      <c r="B22" s="64"/>
      <c r="C22" s="65">
        <v>102018053</v>
      </c>
      <c r="D22" s="65">
        <v>102018053</v>
      </c>
      <c r="E22" s="65">
        <v>152301255</v>
      </c>
      <c r="F22" s="65">
        <v>152363810</v>
      </c>
      <c r="G22" s="208">
        <v>152548168</v>
      </c>
      <c r="H22" s="208">
        <v>152548168</v>
      </c>
      <c r="I22" s="208">
        <v>152548168</v>
      </c>
    </row>
    <row r="23" spans="1:14" x14ac:dyDescent="0.2">
      <c r="A23" s="63" t="s">
        <v>1</v>
      </c>
      <c r="B23" s="64"/>
      <c r="C23" s="65">
        <v>177832555.30999997</v>
      </c>
      <c r="D23" s="23">
        <f t="shared" ref="D23:I23" si="0">C34</f>
        <v>97757942.279999986</v>
      </c>
      <c r="E23" s="23">
        <f t="shared" si="0"/>
        <v>87143445.779999986</v>
      </c>
      <c r="F23" s="23">
        <f t="shared" si="0"/>
        <v>87480307.309999973</v>
      </c>
      <c r="G23" s="23">
        <f t="shared" si="0"/>
        <v>91874132.599999994</v>
      </c>
      <c r="H23" s="23">
        <f t="shared" si="0"/>
        <v>88374132.599999994</v>
      </c>
      <c r="I23" s="23">
        <f t="shared" si="0"/>
        <v>87074132.599999994</v>
      </c>
      <c r="N23" s="141"/>
    </row>
    <row r="24" spans="1:14" x14ac:dyDescent="0.2">
      <c r="A24" s="63" t="s">
        <v>2</v>
      </c>
      <c r="B24" s="64"/>
      <c r="C24" s="145">
        <v>50416386.270000003</v>
      </c>
      <c r="D24" s="145">
        <f>56136035.68+637966-2487000</f>
        <v>54287001.68</v>
      </c>
      <c r="E24" s="145">
        <f>59207086.71-2462000</f>
        <v>56745086.710000001</v>
      </c>
      <c r="F24" s="145">
        <f>66822747.71+800000-3852000</f>
        <v>63770747.710000008</v>
      </c>
      <c r="G24" s="212">
        <v>79500000</v>
      </c>
      <c r="H24" s="212">
        <v>81800000</v>
      </c>
      <c r="I24" s="212">
        <v>83800000</v>
      </c>
    </row>
    <row r="25" spans="1:14" x14ac:dyDescent="0.2">
      <c r="A25" s="63" t="s">
        <v>3</v>
      </c>
      <c r="B25" s="64"/>
      <c r="C25" s="145">
        <v>132977999.3</v>
      </c>
      <c r="D25" s="145">
        <f>66795723.12+592775.06</f>
        <v>67388498.179999992</v>
      </c>
      <c r="E25" s="145">
        <v>58870225.18</v>
      </c>
      <c r="F25" s="145">
        <f>62580178.87+648743.55</f>
        <v>63228922.419999994</v>
      </c>
      <c r="G25" s="212">
        <v>83000000</v>
      </c>
      <c r="H25" s="212">
        <v>83100000</v>
      </c>
      <c r="I25" s="212">
        <v>83300000</v>
      </c>
      <c r="K25" s="66"/>
    </row>
    <row r="26" spans="1:14" x14ac:dyDescent="0.2">
      <c r="A26" s="63"/>
      <c r="B26" s="64"/>
      <c r="C26" s="23"/>
      <c r="D26" s="23"/>
      <c r="E26" s="23"/>
      <c r="F26" s="23"/>
      <c r="G26" s="23"/>
      <c r="H26" s="23"/>
      <c r="I26" s="23"/>
    </row>
    <row r="27" spans="1:14" x14ac:dyDescent="0.2">
      <c r="A27" s="63" t="s">
        <v>4</v>
      </c>
      <c r="B27" s="62"/>
      <c r="C27" s="20"/>
      <c r="D27" s="20"/>
      <c r="E27" s="19"/>
      <c r="F27" s="19"/>
      <c r="G27" s="19"/>
      <c r="H27" s="19"/>
      <c r="I27" s="19"/>
    </row>
    <row r="28" spans="1:14" x14ac:dyDescent="0.2">
      <c r="A28" s="8" t="s">
        <v>257</v>
      </c>
      <c r="B28" s="61"/>
      <c r="C28" s="66"/>
      <c r="D28" s="66"/>
      <c r="E28" s="115"/>
      <c r="F28" s="115"/>
      <c r="G28" s="115"/>
      <c r="H28" s="115"/>
      <c r="I28" s="115"/>
    </row>
    <row r="29" spans="1:14" x14ac:dyDescent="0.2">
      <c r="A29" s="68" t="s">
        <v>359</v>
      </c>
      <c r="B29" s="69"/>
      <c r="C29" s="23">
        <v>2487000</v>
      </c>
      <c r="D29" s="23">
        <v>2487000</v>
      </c>
      <c r="E29" s="23">
        <v>2462000</v>
      </c>
      <c r="F29" s="23"/>
      <c r="G29" s="23"/>
      <c r="H29" s="23"/>
      <c r="I29" s="23"/>
    </row>
    <row r="30" spans="1:14" x14ac:dyDescent="0.2">
      <c r="A30" s="68" t="s">
        <v>369</v>
      </c>
      <c r="B30" s="69"/>
      <c r="C30" s="23"/>
      <c r="D30" s="23"/>
      <c r="E30" s="23"/>
      <c r="F30" s="23">
        <f>1390000+2462000</f>
        <v>3852000</v>
      </c>
      <c r="G30" s="208"/>
      <c r="H30" s="208"/>
      <c r="I30" s="208"/>
    </row>
    <row r="31" spans="1:14" x14ac:dyDescent="0.2">
      <c r="A31" s="68"/>
      <c r="B31" s="69"/>
      <c r="C31" s="23"/>
      <c r="D31" s="23"/>
      <c r="E31" s="23"/>
      <c r="F31" s="23"/>
      <c r="G31" s="23"/>
      <c r="H31" s="23"/>
      <c r="I31" s="23"/>
    </row>
    <row r="32" spans="1:14" x14ac:dyDescent="0.2">
      <c r="A32" s="63" t="s">
        <v>5</v>
      </c>
      <c r="B32" s="64"/>
      <c r="C32" s="65">
        <v>2487000</v>
      </c>
      <c r="D32" s="23">
        <f t="shared" ref="D32:F32" si="1">SUM(D29:D31)</f>
        <v>2487000</v>
      </c>
      <c r="E32" s="23">
        <f t="shared" si="1"/>
        <v>2462000</v>
      </c>
      <c r="F32" s="23">
        <f t="shared" si="1"/>
        <v>3852000</v>
      </c>
      <c r="G32" s="23">
        <f t="shared" ref="G32:I32" si="2">SUM(G29:G31)</f>
        <v>0</v>
      </c>
      <c r="H32" s="23">
        <f t="shared" si="2"/>
        <v>0</v>
      </c>
      <c r="I32" s="23">
        <f t="shared" si="2"/>
        <v>0</v>
      </c>
    </row>
    <row r="33" spans="1:9" x14ac:dyDescent="0.2">
      <c r="A33" s="63"/>
      <c r="B33" s="64"/>
      <c r="C33" s="23"/>
      <c r="D33" s="23"/>
      <c r="E33" s="23"/>
      <c r="F33" s="23"/>
      <c r="G33" s="23"/>
      <c r="H33" s="23"/>
      <c r="I33" s="23"/>
    </row>
    <row r="34" spans="1:9" x14ac:dyDescent="0.2">
      <c r="A34" s="63" t="s">
        <v>7</v>
      </c>
      <c r="B34" s="64"/>
      <c r="C34" s="19">
        <v>97757942.279999986</v>
      </c>
      <c r="D34" s="19">
        <f t="shared" ref="D34:I34" si="3">+D23+D24-D25+D32</f>
        <v>87143445.779999986</v>
      </c>
      <c r="E34" s="19">
        <f t="shared" si="3"/>
        <v>87480307.309999973</v>
      </c>
      <c r="F34" s="19">
        <f t="shared" si="3"/>
        <v>91874132.599999994</v>
      </c>
      <c r="G34" s="19">
        <f t="shared" si="3"/>
        <v>88374132.599999994</v>
      </c>
      <c r="H34" s="19">
        <f t="shared" si="3"/>
        <v>87074132.599999994</v>
      </c>
      <c r="I34" s="19">
        <f t="shared" si="3"/>
        <v>87574132.599999994</v>
      </c>
    </row>
    <row r="35" spans="1:9" x14ac:dyDescent="0.2">
      <c r="A35" s="68"/>
      <c r="B35" s="69"/>
      <c r="C35" s="23"/>
      <c r="D35" s="23"/>
      <c r="E35" s="23"/>
      <c r="F35" s="23"/>
      <c r="G35" s="23"/>
      <c r="H35" s="23"/>
      <c r="I35" s="23"/>
    </row>
    <row r="36" spans="1:9" x14ac:dyDescent="0.2">
      <c r="A36" s="63" t="s">
        <v>23</v>
      </c>
      <c r="B36" s="64"/>
      <c r="C36" s="116">
        <v>73529235.370000005</v>
      </c>
      <c r="D36" s="116">
        <f>83293200.16+69.35</f>
        <v>83293269.50999999</v>
      </c>
      <c r="E36" s="116">
        <v>40736849.100000001</v>
      </c>
      <c r="F36" s="116">
        <f>43331048.76+212.12</f>
        <v>43331260.879999995</v>
      </c>
      <c r="G36" s="213">
        <v>80000000</v>
      </c>
      <c r="H36" s="213">
        <v>80000000</v>
      </c>
      <c r="I36" s="213">
        <v>80000000</v>
      </c>
    </row>
    <row r="37" spans="1:9" x14ac:dyDescent="0.2">
      <c r="A37" s="68"/>
      <c r="B37" s="69"/>
      <c r="C37" s="23"/>
      <c r="D37" s="23"/>
      <c r="E37" s="23"/>
      <c r="F37" s="23"/>
      <c r="G37" s="23"/>
      <c r="H37" s="23"/>
      <c r="I37" s="23"/>
    </row>
    <row r="38" spans="1:9" x14ac:dyDescent="0.2">
      <c r="A38" s="63" t="s">
        <v>24</v>
      </c>
      <c r="B38" s="71"/>
      <c r="C38" s="73">
        <v>24228706.909999982</v>
      </c>
      <c r="D38" s="73">
        <f t="shared" ref="D38:I38" si="4">D34-D36</f>
        <v>3850176.2699999958</v>
      </c>
      <c r="E38" s="73">
        <f t="shared" si="4"/>
        <v>46743458.209999971</v>
      </c>
      <c r="F38" s="73">
        <f t="shared" si="4"/>
        <v>48542871.719999999</v>
      </c>
      <c r="G38" s="73">
        <f t="shared" si="4"/>
        <v>8374132.599999994</v>
      </c>
      <c r="H38" s="73">
        <f t="shared" si="4"/>
        <v>7074132.599999994</v>
      </c>
      <c r="I38" s="73">
        <f t="shared" si="4"/>
        <v>7574132.599999994</v>
      </c>
    </row>
    <row r="39" spans="1:9" x14ac:dyDescent="0.2">
      <c r="A39" s="118"/>
      <c r="B39" s="118"/>
      <c r="C39" s="119"/>
      <c r="D39" s="119"/>
      <c r="E39" s="119"/>
      <c r="F39" s="119"/>
      <c r="G39" s="119"/>
      <c r="H39" s="119"/>
      <c r="I39" s="119"/>
    </row>
    <row r="40" spans="1:9" x14ac:dyDescent="0.2">
      <c r="A40" s="120" t="s">
        <v>25</v>
      </c>
      <c r="B40" s="61"/>
      <c r="C40" s="121"/>
      <c r="D40" s="121"/>
      <c r="E40" s="122"/>
      <c r="F40" s="122"/>
      <c r="G40" s="122"/>
      <c r="H40" s="122"/>
      <c r="I40" s="122"/>
    </row>
    <row r="41" spans="1:9" x14ac:dyDescent="0.2">
      <c r="A41" s="123" t="s">
        <v>258</v>
      </c>
      <c r="B41" s="69"/>
      <c r="C41" s="116"/>
      <c r="D41" s="116"/>
      <c r="E41" s="70"/>
      <c r="F41" s="70"/>
      <c r="G41" s="70"/>
      <c r="H41" s="70"/>
      <c r="I41" s="70"/>
    </row>
    <row r="42" spans="1:9" x14ac:dyDescent="0.2">
      <c r="A42" s="63"/>
      <c r="B42" s="64"/>
      <c r="C42" s="65"/>
      <c r="D42" s="65"/>
      <c r="E42" s="65"/>
      <c r="F42" s="65"/>
      <c r="G42" s="65"/>
      <c r="H42" s="65"/>
      <c r="I42" s="65"/>
    </row>
    <row r="43" spans="1:9" x14ac:dyDescent="0.2">
      <c r="A43" s="63" t="s">
        <v>6</v>
      </c>
      <c r="B43" s="64"/>
      <c r="C43" s="23"/>
      <c r="D43" s="23"/>
      <c r="E43" s="65"/>
      <c r="F43" s="65"/>
      <c r="G43" s="65"/>
      <c r="H43" s="65"/>
      <c r="I43" s="65"/>
    </row>
    <row r="44" spans="1:9" x14ac:dyDescent="0.2">
      <c r="A44" s="63"/>
      <c r="B44" s="64"/>
      <c r="C44" s="23"/>
      <c r="D44" s="23"/>
      <c r="E44" s="65"/>
      <c r="F44" s="65"/>
      <c r="G44" s="65"/>
      <c r="H44" s="65"/>
      <c r="I44" s="65"/>
    </row>
    <row r="45" spans="1:9" x14ac:dyDescent="0.2">
      <c r="A45" s="123" t="s">
        <v>8</v>
      </c>
      <c r="B45" s="71"/>
      <c r="C45" s="23"/>
      <c r="D45" s="23"/>
      <c r="E45" s="65"/>
      <c r="F45" s="65"/>
      <c r="G45" s="65"/>
      <c r="H45" s="65"/>
      <c r="I45" s="65"/>
    </row>
    <row r="46" spans="1:9" x14ac:dyDescent="0.2">
      <c r="A46" s="124" t="s">
        <v>9</v>
      </c>
      <c r="B46" s="125"/>
      <c r="C46" s="23"/>
      <c r="D46" s="23"/>
      <c r="E46" s="65"/>
      <c r="F46" s="65"/>
      <c r="G46" s="65"/>
      <c r="H46" s="65"/>
      <c r="I46" s="65"/>
    </row>
  </sheetData>
  <mergeCells count="6">
    <mergeCell ref="A19:I19"/>
    <mergeCell ref="A8:I9"/>
    <mergeCell ref="A11:I11"/>
    <mergeCell ref="A13:I13"/>
    <mergeCell ref="A15:I16"/>
    <mergeCell ref="A17:I17"/>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9129EB-9F03-49F9-BF81-529A7E445BCA}">
  <sheetPr>
    <pageSetUpPr fitToPage="1"/>
  </sheetPr>
  <dimension ref="A1:N45"/>
  <sheetViews>
    <sheetView topLeftCell="A4" zoomScaleNormal="100" zoomScaleSheetLayoutView="100" workbookViewId="0">
      <selection activeCell="K34" sqref="K34"/>
    </sheetView>
  </sheetViews>
  <sheetFormatPr defaultColWidth="10.28515625" defaultRowHeight="12.75" x14ac:dyDescent="0.2"/>
  <cols>
    <col min="1" max="2" width="14.7109375" style="207" customWidth="1"/>
    <col min="3" max="8" width="14" style="207" customWidth="1"/>
    <col min="9" max="9" width="13.140625" style="207" customWidth="1"/>
    <col min="10" max="10" width="10.28515625" style="207"/>
    <col min="11" max="11" width="10.5703125" style="207" bestFit="1" customWidth="1"/>
    <col min="12" max="12" width="15" style="207" bestFit="1" customWidth="1"/>
    <col min="13" max="13" width="10.28515625" style="207"/>
    <col min="14" max="14" width="10.5703125" style="207" bestFit="1" customWidth="1"/>
    <col min="15" max="16384" width="10.28515625" style="207"/>
  </cols>
  <sheetData>
    <row r="1" spans="1:13" x14ac:dyDescent="0.2">
      <c r="A1" s="37"/>
      <c r="B1" s="37"/>
      <c r="C1" s="37"/>
      <c r="D1" s="37"/>
      <c r="E1" s="37"/>
      <c r="F1" s="37"/>
      <c r="G1" s="37"/>
      <c r="H1" s="37"/>
      <c r="I1" s="37"/>
    </row>
    <row r="2" spans="1:13" x14ac:dyDescent="0.2">
      <c r="A2" s="37" t="s">
        <v>12</v>
      </c>
      <c r="B2" s="2" t="s">
        <v>44</v>
      </c>
      <c r="C2" s="38"/>
      <c r="D2" s="38"/>
      <c r="E2" s="37"/>
      <c r="F2" s="37"/>
      <c r="G2" s="39" t="s">
        <v>13</v>
      </c>
      <c r="H2" s="38" t="s">
        <v>246</v>
      </c>
      <c r="I2" s="38"/>
    </row>
    <row r="3" spans="1:13" x14ac:dyDescent="0.2">
      <c r="A3" s="37" t="s">
        <v>21</v>
      </c>
      <c r="B3" s="2" t="s">
        <v>320</v>
      </c>
      <c r="C3" s="38"/>
      <c r="D3" s="38"/>
      <c r="E3" s="37"/>
      <c r="F3" s="37"/>
      <c r="G3" s="39" t="s">
        <v>14</v>
      </c>
      <c r="H3" s="40" t="s">
        <v>248</v>
      </c>
      <c r="I3" s="40"/>
    </row>
    <row r="4" spans="1:13" x14ac:dyDescent="0.2">
      <c r="A4" s="37" t="s">
        <v>15</v>
      </c>
      <c r="B4" s="2" t="s">
        <v>321</v>
      </c>
      <c r="C4" s="38"/>
      <c r="D4" s="38"/>
      <c r="E4" s="37"/>
      <c r="F4" s="37"/>
      <c r="G4" s="39" t="s">
        <v>17</v>
      </c>
      <c r="H4" s="38" t="s">
        <v>290</v>
      </c>
      <c r="I4" s="38"/>
    </row>
    <row r="5" spans="1:13" x14ac:dyDescent="0.2">
      <c r="A5" s="37" t="s">
        <v>16</v>
      </c>
      <c r="B5" s="38" t="s">
        <v>322</v>
      </c>
      <c r="C5" s="40"/>
      <c r="D5" s="40"/>
      <c r="E5" s="37"/>
      <c r="F5" s="37"/>
      <c r="G5" s="39" t="s">
        <v>18</v>
      </c>
      <c r="H5" s="40" t="s">
        <v>323</v>
      </c>
      <c r="I5" s="40"/>
    </row>
    <row r="6" spans="1:13" x14ac:dyDescent="0.2">
      <c r="A6" s="37"/>
      <c r="B6" s="207" t="s">
        <v>324</v>
      </c>
      <c r="C6" s="214"/>
      <c r="D6" s="214"/>
      <c r="E6" s="214"/>
      <c r="F6" s="37"/>
      <c r="G6" s="37"/>
      <c r="H6" s="37"/>
      <c r="I6" s="37"/>
    </row>
    <row r="7" spans="1:13" ht="9.1999999999999993" customHeight="1" x14ac:dyDescent="0.2">
      <c r="A7" s="37"/>
      <c r="B7" s="37"/>
      <c r="C7" s="37"/>
      <c r="D7" s="37"/>
      <c r="E7" s="37"/>
      <c r="F7" s="37"/>
      <c r="G7" s="37"/>
      <c r="H7" s="37"/>
      <c r="I7" s="37"/>
    </row>
    <row r="8" spans="1:13" ht="12.75" customHeight="1" x14ac:dyDescent="0.2">
      <c r="A8" s="284" t="s">
        <v>325</v>
      </c>
      <c r="B8" s="284"/>
      <c r="C8" s="284"/>
      <c r="D8" s="284"/>
      <c r="E8" s="284"/>
      <c r="F8" s="284"/>
      <c r="G8" s="284"/>
      <c r="H8" s="284"/>
      <c r="I8" s="284"/>
    </row>
    <row r="9" spans="1:13" ht="79.5" customHeight="1" x14ac:dyDescent="0.2">
      <c r="A9" s="284"/>
      <c r="B9" s="284"/>
      <c r="C9" s="284"/>
      <c r="D9" s="284"/>
      <c r="E9" s="284"/>
      <c r="F9" s="284"/>
      <c r="G9" s="284"/>
      <c r="H9" s="284"/>
      <c r="I9" s="284"/>
    </row>
    <row r="10" spans="1:13" s="146" customFormat="1" ht="34.5" customHeight="1" x14ac:dyDescent="0.2">
      <c r="A10" s="284" t="s">
        <v>326</v>
      </c>
      <c r="B10" s="284"/>
      <c r="C10" s="284"/>
      <c r="D10" s="284"/>
      <c r="E10" s="284"/>
      <c r="F10" s="284"/>
      <c r="G10" s="284"/>
      <c r="H10" s="284"/>
      <c r="I10" s="284"/>
    </row>
    <row r="11" spans="1:13" ht="5.45" hidden="1" customHeight="1" x14ac:dyDescent="0.2">
      <c r="A11" s="147"/>
      <c r="B11" s="147"/>
      <c r="C11" s="147"/>
      <c r="D11" s="147"/>
      <c r="E11" s="147"/>
      <c r="F11" s="147"/>
      <c r="G11" s="147"/>
      <c r="H11" s="147"/>
      <c r="I11" s="147"/>
    </row>
    <row r="12" spans="1:13" ht="30" customHeight="1" x14ac:dyDescent="0.2">
      <c r="A12" s="284" t="s">
        <v>327</v>
      </c>
      <c r="B12" s="284"/>
      <c r="C12" s="284"/>
      <c r="D12" s="284"/>
      <c r="E12" s="284"/>
      <c r="F12" s="284"/>
      <c r="G12" s="284"/>
      <c r="H12" s="284"/>
      <c r="I12" s="284"/>
    </row>
    <row r="13" spans="1:13" ht="4.5" hidden="1" customHeight="1" x14ac:dyDescent="0.2">
      <c r="A13" s="147"/>
      <c r="B13" s="147"/>
      <c r="C13" s="147"/>
      <c r="D13" s="147"/>
      <c r="E13" s="147"/>
      <c r="F13" s="147"/>
      <c r="G13" s="147"/>
      <c r="H13" s="147"/>
      <c r="I13" s="147"/>
    </row>
    <row r="14" spans="1:13" ht="13.5" customHeight="1" x14ac:dyDescent="0.2">
      <c r="A14" s="285" t="s">
        <v>255</v>
      </c>
      <c r="B14" s="285"/>
      <c r="C14" s="285"/>
      <c r="D14" s="285"/>
      <c r="E14" s="285"/>
      <c r="F14" s="285"/>
      <c r="G14" s="285"/>
      <c r="H14" s="285"/>
      <c r="I14" s="285"/>
    </row>
    <row r="15" spans="1:13" ht="4.5" customHeight="1" x14ac:dyDescent="0.25">
      <c r="A15" s="147"/>
      <c r="B15" s="147"/>
      <c r="C15" s="147"/>
      <c r="D15" s="147"/>
      <c r="E15" s="147"/>
      <c r="F15" s="147"/>
      <c r="G15" s="147"/>
      <c r="H15" s="147"/>
      <c r="I15" s="147"/>
      <c r="M15" s="148"/>
    </row>
    <row r="16" spans="1:13" ht="44.25" customHeight="1" x14ac:dyDescent="0.25">
      <c r="A16" s="286" t="s">
        <v>453</v>
      </c>
      <c r="B16" s="286"/>
      <c r="C16" s="286"/>
      <c r="D16" s="286"/>
      <c r="E16" s="286"/>
      <c r="F16" s="286"/>
      <c r="G16" s="286"/>
      <c r="H16" s="286"/>
      <c r="I16" s="286"/>
      <c r="M16" s="148"/>
    </row>
    <row r="17" spans="1:14" ht="5.45" customHeight="1" x14ac:dyDescent="0.25">
      <c r="A17" s="37"/>
      <c r="B17" s="37"/>
      <c r="C17" s="37"/>
      <c r="D17" s="37"/>
      <c r="E17" s="37"/>
      <c r="F17" s="37"/>
      <c r="G17" s="37"/>
      <c r="H17" s="37"/>
      <c r="I17" s="37"/>
      <c r="M17" s="148"/>
    </row>
    <row r="18" spans="1:14" x14ac:dyDescent="0.2">
      <c r="A18" s="249" t="s">
        <v>11</v>
      </c>
      <c r="B18" s="250"/>
      <c r="C18" s="250"/>
      <c r="D18" s="250"/>
      <c r="E18" s="250"/>
      <c r="F18" s="250"/>
      <c r="G18" s="250"/>
      <c r="H18" s="250"/>
      <c r="I18" s="251"/>
    </row>
    <row r="19" spans="1:14" x14ac:dyDescent="0.2">
      <c r="A19" s="41"/>
      <c r="B19" s="42"/>
      <c r="C19" s="43" t="s">
        <v>29</v>
      </c>
      <c r="D19" s="43" t="s">
        <v>30</v>
      </c>
      <c r="E19" s="43" t="s">
        <v>31</v>
      </c>
      <c r="F19" s="43" t="s">
        <v>32</v>
      </c>
      <c r="G19" s="10" t="s">
        <v>374</v>
      </c>
      <c r="H19" s="10" t="s">
        <v>375</v>
      </c>
      <c r="I19" s="10" t="s">
        <v>376</v>
      </c>
      <c r="L19" s="207" t="s">
        <v>454</v>
      </c>
    </row>
    <row r="20" spans="1:14" x14ac:dyDescent="0.2">
      <c r="A20" s="41"/>
      <c r="B20" s="42"/>
      <c r="C20" s="110" t="s">
        <v>10</v>
      </c>
      <c r="D20" s="13" t="s">
        <v>10</v>
      </c>
      <c r="E20" s="13" t="s">
        <v>10</v>
      </c>
      <c r="F20" s="13" t="s">
        <v>10</v>
      </c>
      <c r="G20" s="13" t="s">
        <v>377</v>
      </c>
      <c r="H20" s="13" t="s">
        <v>377</v>
      </c>
      <c r="I20" s="13" t="s">
        <v>377</v>
      </c>
      <c r="K20" s="149"/>
    </row>
    <row r="21" spans="1:14" x14ac:dyDescent="0.2">
      <c r="A21" s="41" t="s">
        <v>0</v>
      </c>
      <c r="B21" s="42"/>
      <c r="C21" s="44">
        <v>1776107</v>
      </c>
      <c r="D21" s="44">
        <v>1776107</v>
      </c>
      <c r="E21" s="44">
        <v>1776107</v>
      </c>
      <c r="F21" s="44">
        <v>1776107</v>
      </c>
      <c r="G21" s="44">
        <v>1776107</v>
      </c>
      <c r="H21" s="44">
        <v>1776107</v>
      </c>
      <c r="I21" s="44">
        <v>1776107</v>
      </c>
      <c r="K21" s="75"/>
      <c r="L21" s="142">
        <v>412212</v>
      </c>
      <c r="M21" s="7" t="s">
        <v>452</v>
      </c>
    </row>
    <row r="22" spans="1:14" x14ac:dyDescent="0.2">
      <c r="A22" s="41" t="s">
        <v>1</v>
      </c>
      <c r="B22" s="42"/>
      <c r="C22" s="44">
        <v>5839668.2599999998</v>
      </c>
      <c r="D22" s="44">
        <f t="shared" ref="D22:I22" si="0">C33</f>
        <v>6921381.4000000004</v>
      </c>
      <c r="E22" s="44">
        <f t="shared" si="0"/>
        <v>7545703.6000000006</v>
      </c>
      <c r="F22" s="44">
        <f t="shared" si="0"/>
        <v>9429987.8900000006</v>
      </c>
      <c r="G22" s="44">
        <f t="shared" si="0"/>
        <v>11545473.860000001</v>
      </c>
      <c r="H22" s="44">
        <f t="shared" si="0"/>
        <v>13288977.760000002</v>
      </c>
      <c r="I22" s="44">
        <f t="shared" si="0"/>
        <v>15032481.66</v>
      </c>
      <c r="K22" s="150"/>
      <c r="L22" s="142">
        <v>1363895</v>
      </c>
      <c r="M22" s="7" t="s">
        <v>447</v>
      </c>
      <c r="N22" s="75"/>
    </row>
    <row r="23" spans="1:14" x14ac:dyDescent="0.2">
      <c r="A23" s="41" t="s">
        <v>2</v>
      </c>
      <c r="B23" s="42"/>
      <c r="C23" s="44">
        <v>2089230.6900000002</v>
      </c>
      <c r="D23" s="145">
        <f>96992.45+1790212.21</f>
        <v>1887204.66</v>
      </c>
      <c r="E23" s="145">
        <v>2612834.35</v>
      </c>
      <c r="F23" s="145">
        <f>56.01+3519554.89</f>
        <v>3519610.9</v>
      </c>
      <c r="G23" s="145">
        <f t="shared" ref="G23:I23" si="1">56.01+3519554.89</f>
        <v>3519610.9</v>
      </c>
      <c r="H23" s="145">
        <f t="shared" si="1"/>
        <v>3519610.9</v>
      </c>
      <c r="I23" s="145">
        <f t="shared" si="1"/>
        <v>3519610.9</v>
      </c>
      <c r="L23" s="140">
        <f>SUM(L21:L22)</f>
        <v>1776107</v>
      </c>
      <c r="M23" s="7"/>
    </row>
    <row r="24" spans="1:14" x14ac:dyDescent="0.2">
      <c r="A24" s="41" t="s">
        <v>3</v>
      </c>
      <c r="B24" s="42"/>
      <c r="C24" s="44">
        <v>1007517.55</v>
      </c>
      <c r="D24" s="15">
        <f>1145145.59+117736.87</f>
        <v>1262882.46</v>
      </c>
      <c r="E24" s="15">
        <v>728550.06</v>
      </c>
      <c r="F24" s="15">
        <f>177178.19+1226946.74</f>
        <v>1404124.93</v>
      </c>
      <c r="G24" s="215">
        <v>1776107</v>
      </c>
      <c r="H24" s="215">
        <v>1776107</v>
      </c>
      <c r="I24" s="215">
        <v>1776107</v>
      </c>
      <c r="K24" s="75"/>
    </row>
    <row r="25" spans="1:14" x14ac:dyDescent="0.2">
      <c r="A25" s="41"/>
      <c r="B25" s="42"/>
      <c r="C25" s="44"/>
      <c r="D25" s="15"/>
      <c r="E25" s="15"/>
      <c r="F25" s="15"/>
      <c r="G25" s="15"/>
      <c r="H25" s="15"/>
      <c r="I25" s="15"/>
    </row>
    <row r="26" spans="1:14" x14ac:dyDescent="0.2">
      <c r="A26" s="41" t="s">
        <v>4</v>
      </c>
      <c r="B26" s="40"/>
      <c r="C26" s="102"/>
      <c r="D26" s="16"/>
      <c r="E26" s="16"/>
      <c r="F26" s="14"/>
      <c r="G26" s="14"/>
      <c r="H26" s="14"/>
      <c r="I26" s="14"/>
    </row>
    <row r="27" spans="1:14" x14ac:dyDescent="0.2">
      <c r="A27" s="8" t="s">
        <v>257</v>
      </c>
      <c r="B27" s="40"/>
      <c r="C27" s="151"/>
      <c r="D27" s="75"/>
      <c r="E27" s="75"/>
      <c r="F27" s="26"/>
      <c r="G27" s="26"/>
      <c r="H27" s="26"/>
      <c r="I27" s="26"/>
    </row>
    <row r="28" spans="1:14" x14ac:dyDescent="0.2">
      <c r="A28" s="46"/>
      <c r="B28" s="47"/>
      <c r="C28" s="44"/>
      <c r="D28" s="15"/>
      <c r="E28" s="15"/>
      <c r="F28" s="15"/>
      <c r="G28" s="15"/>
      <c r="H28" s="15"/>
      <c r="I28" s="15"/>
    </row>
    <row r="29" spans="1:14" x14ac:dyDescent="0.2">
      <c r="A29" s="46"/>
      <c r="B29" s="47"/>
      <c r="C29" s="44"/>
      <c r="D29" s="15"/>
      <c r="E29" s="15"/>
      <c r="F29" s="15"/>
      <c r="G29" s="15"/>
      <c r="H29" s="15"/>
      <c r="I29" s="15"/>
    </row>
    <row r="30" spans="1:14" x14ac:dyDescent="0.2">
      <c r="A30" s="46"/>
      <c r="B30" s="47"/>
      <c r="C30" s="44"/>
      <c r="D30" s="15"/>
      <c r="E30" s="15"/>
      <c r="F30" s="15"/>
      <c r="G30" s="15"/>
      <c r="H30" s="15"/>
      <c r="I30" s="15"/>
    </row>
    <row r="31" spans="1:14" x14ac:dyDescent="0.2">
      <c r="A31" s="41" t="s">
        <v>5</v>
      </c>
      <c r="B31" s="42"/>
      <c r="C31" s="44"/>
      <c r="D31" s="15"/>
      <c r="E31" s="15"/>
      <c r="F31" s="15"/>
      <c r="G31" s="15"/>
      <c r="H31" s="15"/>
      <c r="I31" s="15"/>
    </row>
    <row r="32" spans="1:14" x14ac:dyDescent="0.2">
      <c r="A32" s="41"/>
      <c r="B32" s="42"/>
      <c r="C32" s="44"/>
      <c r="D32" s="15"/>
      <c r="E32" s="15"/>
      <c r="F32" s="15"/>
      <c r="G32" s="15"/>
      <c r="H32" s="15"/>
      <c r="I32" s="15"/>
    </row>
    <row r="33" spans="1:9" x14ac:dyDescent="0.2">
      <c r="A33" s="41" t="s">
        <v>7</v>
      </c>
      <c r="B33" s="42"/>
      <c r="C33" s="45">
        <v>6921381.4000000004</v>
      </c>
      <c r="D33" s="14">
        <f t="shared" ref="D33:I33" si="2">+D22+D23-D24+D31</f>
        <v>7545703.6000000006</v>
      </c>
      <c r="E33" s="14">
        <f t="shared" si="2"/>
        <v>9429987.8900000006</v>
      </c>
      <c r="F33" s="14">
        <f t="shared" si="2"/>
        <v>11545473.860000001</v>
      </c>
      <c r="G33" s="14">
        <f t="shared" si="2"/>
        <v>13288977.760000002</v>
      </c>
      <c r="H33" s="14">
        <f t="shared" si="2"/>
        <v>15032481.66</v>
      </c>
      <c r="I33" s="14">
        <f t="shared" si="2"/>
        <v>16775985.559999999</v>
      </c>
    </row>
    <row r="34" spans="1:9" x14ac:dyDescent="0.2">
      <c r="A34" s="46"/>
      <c r="B34" s="47"/>
      <c r="C34" s="44"/>
      <c r="D34" s="15"/>
      <c r="E34" s="15"/>
      <c r="F34" s="15"/>
      <c r="G34" s="15"/>
      <c r="H34" s="15"/>
      <c r="I34" s="15"/>
    </row>
    <row r="35" spans="1:9" x14ac:dyDescent="0.2">
      <c r="A35" s="41" t="s">
        <v>23</v>
      </c>
      <c r="B35" s="42"/>
      <c r="C35" s="55">
        <v>779143.04</v>
      </c>
      <c r="D35" s="27">
        <f>22829.19+472820.72</f>
        <v>495649.91</v>
      </c>
      <c r="E35" s="27">
        <v>1188408</v>
      </c>
      <c r="F35" s="27">
        <f>42415.64+731422.05</f>
        <v>773837.69000000006</v>
      </c>
      <c r="G35" s="27">
        <f t="shared" ref="G35:I35" si="3">42415.64+731422.05</f>
        <v>773837.69000000006</v>
      </c>
      <c r="H35" s="27">
        <f t="shared" si="3"/>
        <v>773837.69000000006</v>
      </c>
      <c r="I35" s="27">
        <f t="shared" si="3"/>
        <v>773837.69000000006</v>
      </c>
    </row>
    <row r="36" spans="1:9" x14ac:dyDescent="0.2">
      <c r="A36" s="46"/>
      <c r="B36" s="47"/>
      <c r="C36" s="44"/>
      <c r="D36" s="44"/>
      <c r="E36" s="44"/>
      <c r="F36" s="44"/>
      <c r="G36" s="44"/>
      <c r="H36" s="44"/>
      <c r="I36" s="44"/>
    </row>
    <row r="37" spans="1:9" x14ac:dyDescent="0.2">
      <c r="A37" s="41" t="s">
        <v>24</v>
      </c>
      <c r="B37" s="48"/>
      <c r="C37" s="49">
        <v>6142238.3600000003</v>
      </c>
      <c r="D37" s="49">
        <f t="shared" ref="D37:I37" si="4">D33-D35</f>
        <v>7050053.6900000004</v>
      </c>
      <c r="E37" s="49">
        <f t="shared" si="4"/>
        <v>8241579.8900000006</v>
      </c>
      <c r="F37" s="49">
        <f t="shared" si="4"/>
        <v>10771636.170000002</v>
      </c>
      <c r="G37" s="49">
        <f t="shared" si="4"/>
        <v>12515140.070000002</v>
      </c>
      <c r="H37" s="49">
        <f t="shared" si="4"/>
        <v>14258643.970000001</v>
      </c>
      <c r="I37" s="49">
        <f t="shared" si="4"/>
        <v>16002147.869999999</v>
      </c>
    </row>
    <row r="38" spans="1:9" x14ac:dyDescent="0.2">
      <c r="A38" s="50"/>
      <c r="B38" s="50"/>
      <c r="C38" s="51"/>
      <c r="D38" s="51"/>
      <c r="E38" s="51"/>
      <c r="F38" s="51"/>
      <c r="G38" s="51"/>
      <c r="H38" s="51"/>
      <c r="I38" s="51"/>
    </row>
    <row r="39" spans="1:9" x14ac:dyDescent="0.2">
      <c r="A39" s="52" t="s">
        <v>25</v>
      </c>
      <c r="B39" s="38"/>
      <c r="C39" s="33"/>
      <c r="D39" s="33"/>
      <c r="E39" s="53"/>
      <c r="F39" s="53"/>
      <c r="G39" s="53"/>
      <c r="H39" s="53"/>
      <c r="I39" s="53"/>
    </row>
    <row r="40" spans="1:9" x14ac:dyDescent="0.2">
      <c r="A40" s="54" t="s">
        <v>27</v>
      </c>
      <c r="B40" s="47"/>
      <c r="C40" s="27"/>
      <c r="D40" s="27"/>
      <c r="E40" s="55"/>
      <c r="F40" s="55"/>
      <c r="G40" s="55"/>
      <c r="H40" s="55"/>
      <c r="I40" s="55"/>
    </row>
    <row r="41" spans="1:9" x14ac:dyDescent="0.2">
      <c r="A41" s="41"/>
      <c r="B41" s="42"/>
      <c r="C41" s="44"/>
      <c r="D41" s="44"/>
      <c r="E41" s="44"/>
      <c r="F41" s="44"/>
      <c r="G41" s="44"/>
      <c r="H41" s="44"/>
      <c r="I41" s="44"/>
    </row>
    <row r="42" spans="1:9" x14ac:dyDescent="0.2">
      <c r="A42" s="41" t="s">
        <v>6</v>
      </c>
      <c r="B42" s="42"/>
      <c r="C42" s="15"/>
      <c r="D42" s="15"/>
      <c r="E42" s="44"/>
      <c r="F42" s="44"/>
      <c r="G42" s="44"/>
      <c r="H42" s="44"/>
      <c r="I42" s="44"/>
    </row>
    <row r="43" spans="1:9" x14ac:dyDescent="0.2">
      <c r="A43" s="41"/>
      <c r="B43" s="42"/>
      <c r="C43" s="15"/>
      <c r="D43" s="15"/>
      <c r="E43" s="44"/>
      <c r="F43" s="44"/>
      <c r="G43" s="44"/>
      <c r="H43" s="44"/>
      <c r="I43" s="44"/>
    </row>
    <row r="44" spans="1:9" x14ac:dyDescent="0.2">
      <c r="A44" s="54" t="s">
        <v>8</v>
      </c>
      <c r="B44" s="48"/>
      <c r="C44" s="15"/>
      <c r="D44" s="15"/>
      <c r="E44" s="44"/>
      <c r="F44" s="44"/>
      <c r="G44" s="44"/>
      <c r="H44" s="44"/>
      <c r="I44" s="44"/>
    </row>
    <row r="45" spans="1:9" x14ac:dyDescent="0.2">
      <c r="A45" s="56" t="s">
        <v>9</v>
      </c>
      <c r="B45" s="57"/>
      <c r="C45" s="15"/>
      <c r="D45" s="15"/>
      <c r="E45" s="44"/>
      <c r="F45" s="44"/>
      <c r="G45" s="44"/>
      <c r="H45" s="44"/>
      <c r="I45" s="44"/>
    </row>
  </sheetData>
  <mergeCells count="6">
    <mergeCell ref="A18:I18"/>
    <mergeCell ref="A8:I9"/>
    <mergeCell ref="A10:I10"/>
    <mergeCell ref="A12:I12"/>
    <mergeCell ref="A14:I14"/>
    <mergeCell ref="A16:I16"/>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28371E-8AFF-488C-92DB-53AD1BAF7479}">
  <sheetPr>
    <pageSetUpPr fitToPage="1"/>
  </sheetPr>
  <dimension ref="A1:L46"/>
  <sheetViews>
    <sheetView zoomScaleNormal="100" zoomScaleSheetLayoutView="100" workbookViewId="0">
      <selection activeCell="K34" sqref="K34"/>
    </sheetView>
  </sheetViews>
  <sheetFormatPr defaultColWidth="10.28515625" defaultRowHeight="12.75" x14ac:dyDescent="0.2"/>
  <cols>
    <col min="1" max="2" width="14.7109375" style="7" customWidth="1"/>
    <col min="3" max="8" width="14" style="7" customWidth="1"/>
    <col min="9" max="9" width="13.140625" style="7" customWidth="1"/>
    <col min="10" max="10" width="10.7109375" style="7" bestFit="1" customWidth="1"/>
    <col min="11" max="11" width="15" style="7" bestFit="1" customWidth="1"/>
    <col min="12" max="16384" width="10.28515625" style="7"/>
  </cols>
  <sheetData>
    <row r="1" spans="1:9" x14ac:dyDescent="0.2">
      <c r="A1" s="58"/>
      <c r="B1" s="58"/>
      <c r="C1" s="58"/>
      <c r="D1" s="58"/>
      <c r="E1" s="58"/>
      <c r="F1" s="58"/>
      <c r="G1" s="58"/>
      <c r="H1" s="58"/>
      <c r="I1" s="58"/>
    </row>
    <row r="2" spans="1:9" x14ac:dyDescent="0.2">
      <c r="A2" s="58" t="s">
        <v>12</v>
      </c>
      <c r="B2" s="61" t="s">
        <v>44</v>
      </c>
      <c r="C2" s="61"/>
      <c r="D2" s="61"/>
      <c r="E2" s="58"/>
      <c r="F2" s="58"/>
      <c r="G2" s="109" t="s">
        <v>13</v>
      </c>
      <c r="H2" s="38" t="s">
        <v>246</v>
      </c>
      <c r="I2" s="61"/>
    </row>
    <row r="3" spans="1:9" x14ac:dyDescent="0.2">
      <c r="A3" s="58" t="s">
        <v>21</v>
      </c>
      <c r="B3" s="61" t="s">
        <v>328</v>
      </c>
      <c r="C3" s="61"/>
      <c r="D3" s="61"/>
      <c r="E3" s="58"/>
      <c r="F3" s="58"/>
      <c r="G3" s="109" t="s">
        <v>14</v>
      </c>
      <c r="H3" s="40" t="s">
        <v>248</v>
      </c>
      <c r="I3" s="62"/>
    </row>
    <row r="4" spans="1:9" x14ac:dyDescent="0.2">
      <c r="A4" s="58" t="s">
        <v>15</v>
      </c>
      <c r="B4" s="61" t="s">
        <v>329</v>
      </c>
      <c r="C4" s="61"/>
      <c r="D4" s="61"/>
      <c r="E4" s="58"/>
      <c r="F4" s="58"/>
      <c r="G4" s="109" t="s">
        <v>17</v>
      </c>
      <c r="H4" s="61" t="s">
        <v>290</v>
      </c>
      <c r="I4" s="61"/>
    </row>
    <row r="5" spans="1:9" x14ac:dyDescent="0.2">
      <c r="A5" s="58" t="s">
        <v>16</v>
      </c>
      <c r="B5" s="61" t="s">
        <v>330</v>
      </c>
      <c r="C5" s="62"/>
      <c r="D5" s="62"/>
      <c r="E5" s="58"/>
      <c r="F5" s="58"/>
      <c r="G5" s="109" t="s">
        <v>18</v>
      </c>
      <c r="H5" s="62" t="s">
        <v>331</v>
      </c>
      <c r="I5" s="62"/>
    </row>
    <row r="6" spans="1:9" x14ac:dyDescent="0.2">
      <c r="A6" s="58"/>
      <c r="B6" s="93" t="s">
        <v>455</v>
      </c>
      <c r="C6" s="209"/>
      <c r="D6" s="209"/>
      <c r="E6" s="209"/>
      <c r="F6" s="58"/>
      <c r="G6" s="58"/>
      <c r="H6" s="58"/>
      <c r="I6" s="58"/>
    </row>
    <row r="7" spans="1:9" x14ac:dyDescent="0.2">
      <c r="A7" s="58"/>
      <c r="B7" s="58"/>
      <c r="C7" s="58"/>
      <c r="D7" s="58"/>
      <c r="E7" s="58"/>
      <c r="F7" s="58"/>
      <c r="G7" s="58"/>
      <c r="H7" s="58"/>
      <c r="I7" s="58"/>
    </row>
    <row r="8" spans="1:9" x14ac:dyDescent="0.2">
      <c r="A8" s="58" t="s">
        <v>332</v>
      </c>
      <c r="B8" s="58"/>
      <c r="C8" s="58"/>
      <c r="D8" s="58"/>
      <c r="E8" s="58"/>
      <c r="F8" s="58"/>
      <c r="G8" s="58"/>
      <c r="H8" s="58"/>
      <c r="I8" s="58"/>
    </row>
    <row r="9" spans="1:9" x14ac:dyDescent="0.2">
      <c r="A9" s="58"/>
      <c r="B9" s="58"/>
      <c r="C9" s="58"/>
      <c r="D9" s="58"/>
      <c r="E9" s="58"/>
      <c r="F9" s="58"/>
      <c r="G9" s="58"/>
      <c r="H9" s="58"/>
      <c r="I9" s="58"/>
    </row>
    <row r="10" spans="1:9" x14ac:dyDescent="0.2">
      <c r="A10" s="261" t="s">
        <v>317</v>
      </c>
      <c r="B10" s="261"/>
      <c r="C10" s="261"/>
      <c r="D10" s="261"/>
      <c r="E10" s="261"/>
      <c r="F10" s="261"/>
      <c r="G10" s="261"/>
      <c r="H10" s="261"/>
      <c r="I10" s="261"/>
    </row>
    <row r="11" spans="1:9" ht="6" customHeight="1" x14ac:dyDescent="0.2">
      <c r="A11" s="58"/>
      <c r="B11" s="58"/>
      <c r="C11" s="58"/>
      <c r="D11" s="58"/>
      <c r="E11" s="58"/>
      <c r="F11" s="58"/>
      <c r="G11" s="58"/>
      <c r="H11" s="58"/>
      <c r="I11" s="58"/>
    </row>
    <row r="12" spans="1:9" ht="30" customHeight="1" x14ac:dyDescent="0.2">
      <c r="A12" s="261" t="s">
        <v>333</v>
      </c>
      <c r="B12" s="261"/>
      <c r="C12" s="261"/>
      <c r="D12" s="261"/>
      <c r="E12" s="261"/>
      <c r="F12" s="261"/>
      <c r="G12" s="261"/>
      <c r="H12" s="261"/>
      <c r="I12" s="261"/>
    </row>
    <row r="13" spans="1:9" x14ac:dyDescent="0.2">
      <c r="A13" s="58"/>
      <c r="B13" s="58"/>
      <c r="C13" s="58"/>
      <c r="D13" s="58"/>
      <c r="E13" s="58"/>
      <c r="F13" s="58"/>
      <c r="G13" s="58"/>
      <c r="H13" s="58"/>
      <c r="I13" s="58"/>
    </row>
    <row r="14" spans="1:9" x14ac:dyDescent="0.2">
      <c r="A14" s="262" t="s">
        <v>255</v>
      </c>
      <c r="B14" s="262"/>
      <c r="C14" s="262"/>
      <c r="D14" s="262"/>
      <c r="E14" s="262"/>
      <c r="F14" s="262"/>
      <c r="G14" s="262"/>
      <c r="H14" s="262"/>
      <c r="I14" s="262"/>
    </row>
    <row r="15" spans="1:9" x14ac:dyDescent="0.2">
      <c r="A15" s="262"/>
      <c r="B15" s="262"/>
      <c r="C15" s="262"/>
      <c r="D15" s="262"/>
      <c r="E15" s="262"/>
      <c r="F15" s="262"/>
      <c r="G15" s="262"/>
      <c r="H15" s="262"/>
      <c r="I15" s="262"/>
    </row>
    <row r="16" spans="1:9" hidden="1" x14ac:dyDescent="0.2">
      <c r="A16" s="206"/>
      <c r="B16" s="206"/>
      <c r="C16" s="206"/>
      <c r="D16" s="206"/>
      <c r="E16" s="206"/>
      <c r="F16" s="206"/>
      <c r="G16" s="206"/>
      <c r="H16" s="206"/>
      <c r="I16" s="206"/>
    </row>
    <row r="17" spans="1:12" ht="24.75" customHeight="1" x14ac:dyDescent="0.2">
      <c r="A17" s="270" t="s">
        <v>334</v>
      </c>
      <c r="B17" s="270"/>
      <c r="C17" s="270"/>
      <c r="D17" s="270"/>
      <c r="E17" s="270"/>
      <c r="F17" s="270"/>
      <c r="G17" s="270"/>
      <c r="H17" s="270"/>
      <c r="I17" s="270"/>
    </row>
    <row r="18" spans="1:12" ht="12.75" customHeight="1" x14ac:dyDescent="0.2">
      <c r="A18" s="58"/>
      <c r="B18" s="58"/>
      <c r="C18" s="58"/>
      <c r="D18" s="58"/>
      <c r="E18" s="58"/>
      <c r="F18" s="58"/>
      <c r="G18" s="58"/>
      <c r="H18" s="58"/>
      <c r="I18" s="58"/>
    </row>
    <row r="19" spans="1:12" x14ac:dyDescent="0.2">
      <c r="A19" s="263" t="s">
        <v>11</v>
      </c>
      <c r="B19" s="264"/>
      <c r="C19" s="264"/>
      <c r="D19" s="264"/>
      <c r="E19" s="264"/>
      <c r="F19" s="264"/>
      <c r="G19" s="264"/>
      <c r="H19" s="264"/>
      <c r="I19" s="265"/>
    </row>
    <row r="20" spans="1:12" s="207" customFormat="1" x14ac:dyDescent="0.2">
      <c r="A20" s="41"/>
      <c r="B20" s="42"/>
      <c r="C20" s="43" t="s">
        <v>29</v>
      </c>
      <c r="D20" s="43" t="s">
        <v>30</v>
      </c>
      <c r="E20" s="43" t="s">
        <v>31</v>
      </c>
      <c r="F20" s="43" t="s">
        <v>32</v>
      </c>
      <c r="G20" s="10" t="s">
        <v>374</v>
      </c>
      <c r="H20" s="10" t="s">
        <v>375</v>
      </c>
      <c r="I20" s="10" t="s">
        <v>376</v>
      </c>
    </row>
    <row r="21" spans="1:12" x14ac:dyDescent="0.2">
      <c r="A21" s="63"/>
      <c r="B21" s="64"/>
      <c r="C21" s="110" t="s">
        <v>10</v>
      </c>
      <c r="D21" s="13" t="s">
        <v>10</v>
      </c>
      <c r="E21" s="13" t="s">
        <v>10</v>
      </c>
      <c r="F21" s="13" t="s">
        <v>10</v>
      </c>
      <c r="G21" s="13" t="s">
        <v>377</v>
      </c>
      <c r="H21" s="13" t="s">
        <v>377</v>
      </c>
      <c r="I21" s="13" t="s">
        <v>377</v>
      </c>
    </row>
    <row r="22" spans="1:12" x14ac:dyDescent="0.2">
      <c r="A22" s="63" t="s">
        <v>0</v>
      </c>
      <c r="B22" s="64"/>
      <c r="C22" s="65">
        <f>107463009</f>
        <v>107463009</v>
      </c>
      <c r="D22" s="65">
        <f>107463009</f>
        <v>107463009</v>
      </c>
      <c r="E22" s="65">
        <v>107546361</v>
      </c>
      <c r="F22" s="65">
        <v>107546361</v>
      </c>
      <c r="G22" s="208">
        <v>108019869</v>
      </c>
      <c r="H22" s="208">
        <v>108019869</v>
      </c>
      <c r="I22" s="208">
        <v>108019869</v>
      </c>
      <c r="K22" s="142">
        <v>107378349</v>
      </c>
      <c r="L22" s="7" t="s">
        <v>452</v>
      </c>
    </row>
    <row r="23" spans="1:12" x14ac:dyDescent="0.2">
      <c r="A23" s="63" t="s">
        <v>1</v>
      </c>
      <c r="B23" s="64"/>
      <c r="C23" s="65">
        <v>23023600.390000001</v>
      </c>
      <c r="D23" s="23">
        <f t="shared" ref="D23:I23" si="0">C34</f>
        <v>23849300.349999994</v>
      </c>
      <c r="E23" s="23">
        <f t="shared" si="0"/>
        <v>21023815.869999997</v>
      </c>
      <c r="F23" s="23">
        <f t="shared" si="0"/>
        <v>24733217.769999996</v>
      </c>
      <c r="G23" s="23">
        <f t="shared" si="0"/>
        <v>35043683.399999991</v>
      </c>
      <c r="H23" s="23">
        <f t="shared" si="0"/>
        <v>35143683.399999991</v>
      </c>
      <c r="I23" s="23">
        <f t="shared" si="0"/>
        <v>34843683.399999991</v>
      </c>
      <c r="K23" s="142">
        <v>641520</v>
      </c>
      <c r="L23" s="7" t="s">
        <v>447</v>
      </c>
    </row>
    <row r="24" spans="1:12" x14ac:dyDescent="0.2">
      <c r="A24" s="63" t="s">
        <v>2</v>
      </c>
      <c r="B24" s="64"/>
      <c r="C24" s="152">
        <v>29707293.489999998</v>
      </c>
      <c r="D24" s="153">
        <v>28227226</v>
      </c>
      <c r="E24" s="152">
        <f>30670249.61-2202000</f>
        <v>28468249.609999999</v>
      </c>
      <c r="F24" s="152">
        <f>42685895.47+562937.16-3996000</f>
        <v>39252832.629999995</v>
      </c>
      <c r="G24" s="216">
        <v>71100000</v>
      </c>
      <c r="H24" s="216">
        <v>93200000</v>
      </c>
      <c r="I24" s="216">
        <v>95000000</v>
      </c>
      <c r="K24" s="140">
        <f>SUM(K22:K23)</f>
        <v>108019869</v>
      </c>
    </row>
    <row r="25" spans="1:12" x14ac:dyDescent="0.2">
      <c r="A25" s="63" t="s">
        <v>3</v>
      </c>
      <c r="B25" s="64"/>
      <c r="C25" s="152">
        <v>30946758.530000001</v>
      </c>
      <c r="D25" s="23">
        <f>32795084.74+478625.74-51410</f>
        <v>33222300.479999997</v>
      </c>
      <c r="E25" s="23">
        <v>26960847.710000001</v>
      </c>
      <c r="F25" s="23">
        <f>32392480.72+545886.28</f>
        <v>32938367</v>
      </c>
      <c r="G25" s="216">
        <v>71000000</v>
      </c>
      <c r="H25" s="216">
        <v>93500000</v>
      </c>
      <c r="I25" s="216">
        <v>95600000</v>
      </c>
    </row>
    <row r="26" spans="1:12" x14ac:dyDescent="0.2">
      <c r="A26" s="63"/>
      <c r="B26" s="64"/>
      <c r="C26" s="23"/>
      <c r="D26" s="23"/>
      <c r="E26" s="23"/>
      <c r="F26" s="23"/>
      <c r="G26" s="23"/>
      <c r="H26" s="23"/>
      <c r="I26" s="23"/>
    </row>
    <row r="27" spans="1:12" x14ac:dyDescent="0.2">
      <c r="A27" s="63" t="s">
        <v>4</v>
      </c>
      <c r="B27" s="62"/>
      <c r="C27" s="20"/>
      <c r="D27" s="20"/>
      <c r="E27" s="19"/>
      <c r="F27" s="19"/>
      <c r="G27" s="19"/>
      <c r="H27" s="19"/>
      <c r="I27" s="19"/>
    </row>
    <row r="28" spans="1:12" x14ac:dyDescent="0.2">
      <c r="A28" s="8" t="s">
        <v>257</v>
      </c>
      <c r="B28" s="62"/>
      <c r="C28" s="66"/>
      <c r="D28" s="66"/>
      <c r="E28" s="130"/>
      <c r="F28" s="130"/>
      <c r="G28" s="130"/>
      <c r="H28" s="130"/>
      <c r="I28" s="130"/>
    </row>
    <row r="29" spans="1:12" x14ac:dyDescent="0.2">
      <c r="A29" s="68" t="s">
        <v>370</v>
      </c>
      <c r="B29" s="69"/>
      <c r="C29" s="23">
        <v>2221000</v>
      </c>
      <c r="D29" s="23">
        <v>2221000</v>
      </c>
      <c r="E29" s="23">
        <v>2202000</v>
      </c>
      <c r="F29" s="23">
        <f>1799200+2196800</f>
        <v>3996000</v>
      </c>
      <c r="G29" s="208"/>
      <c r="H29" s="208"/>
      <c r="I29" s="208"/>
      <c r="J29" s="66"/>
    </row>
    <row r="30" spans="1:12" x14ac:dyDescent="0.2">
      <c r="A30" s="68"/>
      <c r="B30" s="69"/>
      <c r="C30" s="23"/>
      <c r="D30" s="23"/>
      <c r="E30" s="23"/>
      <c r="F30" s="23"/>
      <c r="G30" s="23"/>
      <c r="H30" s="23"/>
      <c r="I30" s="23"/>
    </row>
    <row r="31" spans="1:12" x14ac:dyDescent="0.2">
      <c r="A31" s="154"/>
      <c r="B31" s="69"/>
      <c r="C31" s="23">
        <v>-155835</v>
      </c>
      <c r="D31" s="23">
        <f>-12105-4800-24105-10400</f>
        <v>-51410</v>
      </c>
      <c r="E31" s="23"/>
      <c r="F31" s="23"/>
      <c r="G31" s="23"/>
      <c r="H31" s="23"/>
      <c r="I31" s="23"/>
    </row>
    <row r="32" spans="1:12" x14ac:dyDescent="0.2">
      <c r="A32" s="63" t="s">
        <v>5</v>
      </c>
      <c r="B32" s="64"/>
      <c r="C32" s="23">
        <f t="shared" ref="C32:F32" si="1">SUM(C29:C31)</f>
        <v>2065165</v>
      </c>
      <c r="D32" s="23">
        <f t="shared" si="1"/>
        <v>2169590</v>
      </c>
      <c r="E32" s="23">
        <f t="shared" si="1"/>
        <v>2202000</v>
      </c>
      <c r="F32" s="23">
        <f t="shared" si="1"/>
        <v>3996000</v>
      </c>
      <c r="G32" s="23">
        <f t="shared" ref="G32:I32" si="2">SUM(G29:G31)</f>
        <v>0</v>
      </c>
      <c r="H32" s="23">
        <f t="shared" si="2"/>
        <v>0</v>
      </c>
      <c r="I32" s="23">
        <f t="shared" si="2"/>
        <v>0</v>
      </c>
    </row>
    <row r="33" spans="1:9" x14ac:dyDescent="0.2">
      <c r="A33" s="63"/>
      <c r="B33" s="64"/>
      <c r="C33" s="23"/>
      <c r="D33" s="23"/>
      <c r="E33" s="23"/>
      <c r="F33" s="23"/>
      <c r="G33" s="23"/>
      <c r="H33" s="23"/>
      <c r="I33" s="23"/>
    </row>
    <row r="34" spans="1:9" x14ac:dyDescent="0.2">
      <c r="A34" s="63" t="s">
        <v>7</v>
      </c>
      <c r="B34" s="64"/>
      <c r="C34" s="19">
        <f t="shared" ref="C34:D34" si="3">+C23+C24-C25+C32</f>
        <v>23849300.349999994</v>
      </c>
      <c r="D34" s="19">
        <f t="shared" si="3"/>
        <v>21023815.869999997</v>
      </c>
      <c r="E34" s="19">
        <f>+E23+E24-E25+E32</f>
        <v>24733217.769999996</v>
      </c>
      <c r="F34" s="19">
        <f t="shared" ref="F34:I34" si="4">+F23+F24-F25+F32</f>
        <v>35043683.399999991</v>
      </c>
      <c r="G34" s="19">
        <f t="shared" si="4"/>
        <v>35143683.399999991</v>
      </c>
      <c r="H34" s="19">
        <f t="shared" si="4"/>
        <v>34843683.399999991</v>
      </c>
      <c r="I34" s="19">
        <f t="shared" si="4"/>
        <v>34243683.399999991</v>
      </c>
    </row>
    <row r="35" spans="1:9" x14ac:dyDescent="0.2">
      <c r="A35" s="68"/>
      <c r="B35" s="69"/>
      <c r="C35" s="23"/>
      <c r="D35" s="23"/>
      <c r="E35" s="23"/>
      <c r="F35" s="23"/>
      <c r="G35" s="23"/>
      <c r="H35" s="23"/>
      <c r="I35" s="23"/>
    </row>
    <row r="36" spans="1:9" x14ac:dyDescent="0.2">
      <c r="A36" s="63" t="s">
        <v>23</v>
      </c>
      <c r="B36" s="64"/>
      <c r="C36" s="23">
        <v>12537595.520000001</v>
      </c>
      <c r="D36" s="23">
        <f>8248700.7+56.13</f>
        <v>8248756.8300000001</v>
      </c>
      <c r="E36" s="23">
        <v>6089758.1399999997</v>
      </c>
      <c r="F36" s="23">
        <f>22102008.43+212.12</f>
        <v>22102220.550000001</v>
      </c>
      <c r="G36" s="208">
        <v>20000000</v>
      </c>
      <c r="H36" s="208">
        <v>20000000</v>
      </c>
      <c r="I36" s="208">
        <v>20000000</v>
      </c>
    </row>
    <row r="37" spans="1:9" x14ac:dyDescent="0.2">
      <c r="A37" s="68"/>
      <c r="B37" s="69"/>
      <c r="C37" s="65"/>
      <c r="D37" s="65"/>
      <c r="E37" s="65"/>
      <c r="F37" s="65"/>
      <c r="G37" s="65"/>
      <c r="H37" s="65"/>
      <c r="I37" s="65"/>
    </row>
    <row r="38" spans="1:9" x14ac:dyDescent="0.2">
      <c r="A38" s="63" t="s">
        <v>24</v>
      </c>
      <c r="B38" s="71"/>
      <c r="C38" s="72">
        <f t="shared" ref="C38:I38" si="5">C34-C36</f>
        <v>11311704.829999993</v>
      </c>
      <c r="D38" s="72">
        <f t="shared" si="5"/>
        <v>12775059.039999997</v>
      </c>
      <c r="E38" s="72">
        <f t="shared" si="5"/>
        <v>18643459.629999995</v>
      </c>
      <c r="F38" s="72">
        <f t="shared" si="5"/>
        <v>12941462.84999999</v>
      </c>
      <c r="G38" s="72">
        <f t="shared" si="5"/>
        <v>15143683.399999991</v>
      </c>
      <c r="H38" s="72">
        <f t="shared" si="5"/>
        <v>14843683.399999991</v>
      </c>
      <c r="I38" s="72">
        <f t="shared" si="5"/>
        <v>14243683.399999991</v>
      </c>
    </row>
    <row r="39" spans="1:9" x14ac:dyDescent="0.2">
      <c r="A39" s="118"/>
      <c r="B39" s="118"/>
      <c r="C39" s="119"/>
      <c r="D39" s="119"/>
      <c r="E39" s="119"/>
      <c r="F39" s="119"/>
      <c r="G39" s="119"/>
      <c r="H39" s="119"/>
      <c r="I39" s="119"/>
    </row>
    <row r="40" spans="1:9" x14ac:dyDescent="0.2">
      <c r="A40" s="120" t="s">
        <v>25</v>
      </c>
      <c r="B40" s="61"/>
      <c r="C40" s="121"/>
      <c r="D40" s="121"/>
      <c r="E40" s="122"/>
      <c r="F40" s="122"/>
      <c r="G40" s="122"/>
      <c r="H40" s="122"/>
      <c r="I40" s="122"/>
    </row>
    <row r="41" spans="1:9" x14ac:dyDescent="0.2">
      <c r="A41" s="123" t="s">
        <v>258</v>
      </c>
      <c r="B41" s="69"/>
      <c r="C41" s="116"/>
      <c r="D41" s="116"/>
      <c r="E41" s="70"/>
      <c r="F41" s="70"/>
      <c r="G41" s="70"/>
      <c r="H41" s="70"/>
      <c r="I41" s="70"/>
    </row>
    <row r="42" spans="1:9" x14ac:dyDescent="0.2">
      <c r="A42" s="63"/>
      <c r="B42" s="64"/>
      <c r="C42" s="65"/>
      <c r="D42" s="65"/>
      <c r="E42" s="65"/>
      <c r="F42" s="65"/>
      <c r="G42" s="65"/>
      <c r="H42" s="65"/>
      <c r="I42" s="65"/>
    </row>
    <row r="43" spans="1:9" x14ac:dyDescent="0.2">
      <c r="A43" s="63" t="s">
        <v>6</v>
      </c>
      <c r="B43" s="64"/>
      <c r="C43" s="23"/>
      <c r="D43" s="23"/>
      <c r="E43" s="65"/>
      <c r="F43" s="65"/>
      <c r="G43" s="65"/>
      <c r="H43" s="65"/>
      <c r="I43" s="65"/>
    </row>
    <row r="44" spans="1:9" x14ac:dyDescent="0.2">
      <c r="A44" s="63"/>
      <c r="B44" s="64"/>
      <c r="C44" s="23"/>
      <c r="D44" s="23"/>
      <c r="E44" s="65"/>
      <c r="F44" s="65"/>
      <c r="G44" s="65"/>
      <c r="H44" s="65"/>
      <c r="I44" s="65"/>
    </row>
    <row r="45" spans="1:9" x14ac:dyDescent="0.2">
      <c r="A45" s="123" t="s">
        <v>8</v>
      </c>
      <c r="B45" s="71"/>
      <c r="C45" s="23"/>
      <c r="D45" s="23"/>
      <c r="E45" s="65"/>
      <c r="F45" s="65"/>
      <c r="G45" s="65"/>
      <c r="H45" s="65"/>
      <c r="I45" s="65"/>
    </row>
    <row r="46" spans="1:9" x14ac:dyDescent="0.2">
      <c r="A46" s="124" t="s">
        <v>9</v>
      </c>
      <c r="B46" s="125"/>
      <c r="C46" s="23"/>
      <c r="D46" s="23"/>
      <c r="E46" s="65"/>
      <c r="F46" s="65"/>
      <c r="G46" s="65"/>
      <c r="H46" s="65"/>
      <c r="I46" s="65"/>
    </row>
  </sheetData>
  <mergeCells count="5">
    <mergeCell ref="A10:I10"/>
    <mergeCell ref="A12:I12"/>
    <mergeCell ref="A14:I15"/>
    <mergeCell ref="A17:I17"/>
    <mergeCell ref="A19:I19"/>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AC2169-7F0A-48F4-9696-C9CD64B7AD84}">
  <sheetPr>
    <pageSetUpPr fitToPage="1"/>
  </sheetPr>
  <dimension ref="A1:I46"/>
  <sheetViews>
    <sheetView topLeftCell="A10" zoomScaleNormal="100" workbookViewId="0">
      <selection activeCell="M30" sqref="M30"/>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37"/>
      <c r="B1" s="37"/>
      <c r="C1" s="37"/>
      <c r="D1" s="37"/>
      <c r="E1" s="37"/>
      <c r="F1" s="37"/>
      <c r="G1" s="37"/>
      <c r="H1" s="37"/>
      <c r="I1" s="37"/>
    </row>
    <row r="2" spans="1:9" x14ac:dyDescent="0.2">
      <c r="A2" s="37" t="s">
        <v>12</v>
      </c>
      <c r="B2" s="38" t="s">
        <v>44</v>
      </c>
      <c r="C2" s="38"/>
      <c r="D2" s="38"/>
      <c r="E2" s="37"/>
      <c r="F2" s="37"/>
      <c r="G2" s="39" t="s">
        <v>13</v>
      </c>
      <c r="H2" s="38" t="s">
        <v>45</v>
      </c>
      <c r="I2" s="38"/>
    </row>
    <row r="3" spans="1:9" x14ac:dyDescent="0.2">
      <c r="A3" s="37" t="s">
        <v>21</v>
      </c>
      <c r="B3" s="38" t="s">
        <v>46</v>
      </c>
      <c r="C3" s="38"/>
      <c r="D3" s="38"/>
      <c r="E3" s="37"/>
      <c r="F3" s="37"/>
      <c r="G3" s="39" t="s">
        <v>14</v>
      </c>
      <c r="H3" s="40" t="s">
        <v>47</v>
      </c>
      <c r="I3" s="40"/>
    </row>
    <row r="4" spans="1:9" x14ac:dyDescent="0.2">
      <c r="A4" s="37" t="s">
        <v>15</v>
      </c>
      <c r="B4" s="38" t="s">
        <v>48</v>
      </c>
      <c r="C4" s="38"/>
      <c r="D4" s="38"/>
      <c r="E4" s="37"/>
      <c r="F4" s="37"/>
      <c r="G4" s="39" t="s">
        <v>17</v>
      </c>
      <c r="H4" s="38" t="s">
        <v>49</v>
      </c>
      <c r="I4" s="38"/>
    </row>
    <row r="5" spans="1:9" x14ac:dyDescent="0.2">
      <c r="A5" s="37" t="s">
        <v>16</v>
      </c>
      <c r="B5" s="38" t="s">
        <v>50</v>
      </c>
      <c r="C5" s="40"/>
      <c r="D5" s="40"/>
      <c r="E5" s="37"/>
      <c r="F5" s="37"/>
      <c r="G5" s="39" t="s">
        <v>18</v>
      </c>
      <c r="H5" s="40" t="s">
        <v>51</v>
      </c>
      <c r="I5" s="40"/>
    </row>
    <row r="6" spans="1:9" x14ac:dyDescent="0.2">
      <c r="A6" s="37"/>
      <c r="B6" s="37"/>
      <c r="C6" s="37"/>
      <c r="D6" s="37"/>
      <c r="E6" s="37"/>
      <c r="F6" s="37"/>
      <c r="G6" s="37"/>
      <c r="H6" s="37"/>
      <c r="I6" s="37"/>
    </row>
    <row r="7" spans="1:9" x14ac:dyDescent="0.2">
      <c r="A7" s="37" t="s">
        <v>52</v>
      </c>
      <c r="B7" s="37"/>
      <c r="C7" s="37"/>
      <c r="D7" s="37"/>
      <c r="E7" s="37"/>
      <c r="F7" s="37"/>
      <c r="G7" s="37"/>
      <c r="H7" s="37"/>
      <c r="I7" s="37"/>
    </row>
    <row r="8" spans="1:9" x14ac:dyDescent="0.2">
      <c r="A8" s="37" t="s">
        <v>53</v>
      </c>
      <c r="B8" s="37"/>
      <c r="C8" s="37"/>
      <c r="D8" s="37"/>
      <c r="E8" s="37"/>
      <c r="F8" s="37"/>
      <c r="G8" s="37"/>
      <c r="H8" s="37"/>
      <c r="I8" s="37"/>
    </row>
    <row r="9" spans="1:9" x14ac:dyDescent="0.2">
      <c r="A9" s="37"/>
      <c r="B9" s="37"/>
      <c r="C9" s="37"/>
      <c r="D9" s="37"/>
      <c r="E9" s="37"/>
      <c r="F9" s="37"/>
      <c r="G9" s="37"/>
      <c r="H9" s="37"/>
      <c r="I9" s="37"/>
    </row>
    <row r="10" spans="1:9" x14ac:dyDescent="0.2">
      <c r="A10" s="37" t="s">
        <v>54</v>
      </c>
      <c r="B10" s="37"/>
      <c r="C10" s="37"/>
      <c r="D10" s="37"/>
      <c r="E10" s="37"/>
      <c r="F10" s="37"/>
      <c r="G10" s="37"/>
      <c r="H10" s="37"/>
      <c r="I10" s="37"/>
    </row>
    <row r="11" spans="1:9" x14ac:dyDescent="0.2">
      <c r="A11" s="37"/>
      <c r="B11" s="37"/>
      <c r="C11" s="37"/>
      <c r="D11" s="37"/>
      <c r="E11" s="37"/>
      <c r="F11" s="37"/>
      <c r="G11" s="37"/>
      <c r="H11" s="37"/>
      <c r="I11" s="37"/>
    </row>
    <row r="12" spans="1:9" x14ac:dyDescent="0.2">
      <c r="A12" s="37" t="s">
        <v>55</v>
      </c>
      <c r="B12" s="37"/>
      <c r="C12" s="37"/>
      <c r="D12" s="37"/>
      <c r="E12" s="37"/>
      <c r="F12" s="37"/>
      <c r="G12" s="37"/>
      <c r="H12" s="37"/>
      <c r="I12" s="37"/>
    </row>
    <row r="13" spans="1:9" x14ac:dyDescent="0.2">
      <c r="A13" s="37" t="s">
        <v>56</v>
      </c>
      <c r="B13" s="37"/>
      <c r="C13" s="37"/>
      <c r="D13" s="37"/>
      <c r="E13" s="37"/>
      <c r="F13" s="37"/>
      <c r="G13" s="37"/>
      <c r="H13" s="37"/>
      <c r="I13" s="37"/>
    </row>
    <row r="14" spans="1:9" x14ac:dyDescent="0.2">
      <c r="A14" s="37" t="s">
        <v>57</v>
      </c>
      <c r="B14" s="37"/>
      <c r="C14" s="37"/>
      <c r="D14" s="37"/>
      <c r="E14" s="37"/>
      <c r="F14" s="37"/>
      <c r="G14" s="37"/>
      <c r="H14" s="37"/>
      <c r="I14" s="37"/>
    </row>
    <row r="15" spans="1:9" x14ac:dyDescent="0.2">
      <c r="A15" s="37"/>
      <c r="B15" s="37"/>
      <c r="C15" s="37"/>
      <c r="D15" s="37"/>
      <c r="E15" s="37"/>
      <c r="F15" s="37"/>
      <c r="G15" s="37"/>
      <c r="H15" s="37"/>
      <c r="I15" s="37"/>
    </row>
    <row r="16" spans="1:9" x14ac:dyDescent="0.2">
      <c r="A16" s="1" t="s">
        <v>58</v>
      </c>
      <c r="B16" s="37"/>
      <c r="C16" s="37"/>
      <c r="D16" s="37"/>
      <c r="E16" s="37"/>
      <c r="F16" s="37"/>
      <c r="G16" s="37"/>
      <c r="H16" s="37"/>
      <c r="I16" s="37"/>
    </row>
    <row r="17" spans="1:9" x14ac:dyDescent="0.2">
      <c r="A17" s="37"/>
      <c r="B17" s="37"/>
      <c r="C17" s="37"/>
      <c r="D17" s="37"/>
      <c r="E17" s="37"/>
      <c r="F17" s="37"/>
      <c r="G17" s="37"/>
      <c r="H17" s="37"/>
      <c r="I17" s="37"/>
    </row>
    <row r="18" spans="1:9" x14ac:dyDescent="0.2">
      <c r="A18" s="37"/>
      <c r="B18" s="37"/>
      <c r="C18" s="37"/>
      <c r="D18" s="37"/>
      <c r="E18" s="37"/>
      <c r="F18" s="37"/>
      <c r="G18" s="37"/>
      <c r="H18" s="37"/>
      <c r="I18" s="37"/>
    </row>
    <row r="19" spans="1:9" x14ac:dyDescent="0.2">
      <c r="A19" s="249" t="s">
        <v>11</v>
      </c>
      <c r="B19" s="250"/>
      <c r="C19" s="250"/>
      <c r="D19" s="250"/>
      <c r="E19" s="250"/>
      <c r="F19" s="250"/>
      <c r="G19" s="250"/>
      <c r="H19" s="250"/>
      <c r="I19" s="251"/>
    </row>
    <row r="20" spans="1:9" x14ac:dyDescent="0.2">
      <c r="A20" s="41"/>
      <c r="B20" s="42"/>
      <c r="C20" s="43" t="s">
        <v>29</v>
      </c>
      <c r="D20" s="43" t="s">
        <v>30</v>
      </c>
      <c r="E20" s="43" t="s">
        <v>31</v>
      </c>
      <c r="F20" s="43" t="s">
        <v>32</v>
      </c>
      <c r="G20" s="10" t="s">
        <v>374</v>
      </c>
      <c r="H20" s="10" t="s">
        <v>375</v>
      </c>
      <c r="I20" s="10" t="s">
        <v>376</v>
      </c>
    </row>
    <row r="21" spans="1:9" x14ac:dyDescent="0.2">
      <c r="A21" s="41"/>
      <c r="B21" s="42"/>
      <c r="C21" s="11" t="s">
        <v>10</v>
      </c>
      <c r="D21" s="13" t="s">
        <v>10</v>
      </c>
      <c r="E21" s="13" t="s">
        <v>10</v>
      </c>
      <c r="F21" s="13" t="s">
        <v>10</v>
      </c>
      <c r="G21" s="13" t="s">
        <v>377</v>
      </c>
      <c r="H21" s="13" t="s">
        <v>377</v>
      </c>
      <c r="I21" s="13" t="s">
        <v>377</v>
      </c>
    </row>
    <row r="22" spans="1:9" x14ac:dyDescent="0.2">
      <c r="A22" s="41" t="s">
        <v>0</v>
      </c>
      <c r="B22" s="42"/>
      <c r="C22" s="15">
        <v>11610000</v>
      </c>
      <c r="D22" s="44">
        <v>23000000</v>
      </c>
      <c r="E22" s="44">
        <v>11610000</v>
      </c>
      <c r="F22" s="44">
        <v>11610000</v>
      </c>
      <c r="G22" s="44">
        <v>11610000</v>
      </c>
      <c r="H22" s="44">
        <v>11610000</v>
      </c>
      <c r="I22" s="44">
        <v>11610000</v>
      </c>
    </row>
    <row r="23" spans="1:9" x14ac:dyDescent="0.2">
      <c r="A23" s="41" t="s">
        <v>1</v>
      </c>
      <c r="B23" s="42"/>
      <c r="C23" s="15">
        <v>51286931</v>
      </c>
      <c r="D23" s="44">
        <f t="shared" ref="D23" si="0">C34</f>
        <v>56119875.840000004</v>
      </c>
      <c r="E23" s="44">
        <f t="shared" ref="E23" si="1">D34</f>
        <v>20341264.719999999</v>
      </c>
      <c r="F23" s="44">
        <f t="shared" ref="F23" si="2">E34</f>
        <v>20817328.879999999</v>
      </c>
      <c r="G23" s="44">
        <f t="shared" ref="G23" si="3">F34</f>
        <v>25193566.529999997</v>
      </c>
      <c r="H23" s="44">
        <f t="shared" ref="H23" si="4">G34</f>
        <v>25193566.529999994</v>
      </c>
      <c r="I23" s="44">
        <f t="shared" ref="I23" si="5">H34</f>
        <v>25193566.529999994</v>
      </c>
    </row>
    <row r="24" spans="1:9" x14ac:dyDescent="0.2">
      <c r="A24" s="41" t="s">
        <v>2</v>
      </c>
      <c r="B24" s="42"/>
      <c r="C24" s="15">
        <v>7946258.2400000002</v>
      </c>
      <c r="D24" s="44">
        <v>7265515.7699999996</v>
      </c>
      <c r="E24" s="44">
        <v>9175068.3200000003</v>
      </c>
      <c r="F24" s="44">
        <v>12283788.810000001</v>
      </c>
      <c r="G24" s="44">
        <v>12283788.810000001</v>
      </c>
      <c r="H24" s="44">
        <v>12283788.810000001</v>
      </c>
      <c r="I24" s="44">
        <v>12283788.810000001</v>
      </c>
    </row>
    <row r="25" spans="1:9" x14ac:dyDescent="0.2">
      <c r="A25" s="41" t="s">
        <v>3</v>
      </c>
      <c r="B25" s="42"/>
      <c r="C25" s="14">
        <v>3113313.4</v>
      </c>
      <c r="D25" s="44">
        <v>18044126.890000001</v>
      </c>
      <c r="E25" s="44">
        <f>8699004.16-200000</f>
        <v>8499004.1600000001</v>
      </c>
      <c r="F25" s="44">
        <v>7907551.1600000001</v>
      </c>
      <c r="G25" s="44">
        <v>12283788.810000001</v>
      </c>
      <c r="H25" s="44">
        <v>12283788.810000001</v>
      </c>
      <c r="I25" s="44">
        <v>12283788.810000001</v>
      </c>
    </row>
    <row r="26" spans="1:9" x14ac:dyDescent="0.2">
      <c r="A26" s="41"/>
      <c r="B26" s="42"/>
      <c r="C26" s="15"/>
      <c r="D26" s="44"/>
      <c r="E26" s="44"/>
      <c r="F26" s="44"/>
      <c r="G26" s="44"/>
      <c r="H26" s="44"/>
      <c r="I26" s="44"/>
    </row>
    <row r="27" spans="1:9" x14ac:dyDescent="0.2">
      <c r="A27" s="8" t="s">
        <v>4</v>
      </c>
      <c r="B27" s="6"/>
      <c r="C27" s="16"/>
      <c r="D27" s="16"/>
      <c r="E27" s="16"/>
      <c r="F27" s="14"/>
      <c r="G27" s="14"/>
      <c r="H27" s="14"/>
      <c r="I27" s="14"/>
    </row>
    <row r="28" spans="1:9" x14ac:dyDescent="0.2">
      <c r="A28" s="8" t="s">
        <v>28</v>
      </c>
      <c r="B28" s="9"/>
      <c r="C28" s="16"/>
      <c r="D28" s="16"/>
      <c r="E28" s="16"/>
      <c r="F28" s="14"/>
      <c r="G28" s="14"/>
      <c r="H28" s="14"/>
      <c r="I28" s="14"/>
    </row>
    <row r="29" spans="1:9" x14ac:dyDescent="0.2">
      <c r="A29" s="24" t="s">
        <v>360</v>
      </c>
      <c r="B29" s="25"/>
      <c r="C29" s="15"/>
      <c r="D29" s="15">
        <v>-25000000</v>
      </c>
      <c r="E29" s="15">
        <v>-200000</v>
      </c>
      <c r="F29" s="15"/>
      <c r="G29" s="15"/>
      <c r="H29" s="15"/>
      <c r="I29" s="15"/>
    </row>
    <row r="30" spans="1:9" x14ac:dyDescent="0.2">
      <c r="A30" s="24"/>
      <c r="B30" s="25"/>
      <c r="C30" s="15"/>
      <c r="D30" s="15"/>
      <c r="E30" s="15"/>
      <c r="F30" s="15"/>
      <c r="G30" s="15"/>
      <c r="H30" s="15"/>
      <c r="I30" s="15"/>
    </row>
    <row r="31" spans="1:9" x14ac:dyDescent="0.2">
      <c r="A31" s="24"/>
      <c r="B31" s="25"/>
      <c r="C31" s="15"/>
      <c r="D31" s="15"/>
      <c r="E31" s="15"/>
      <c r="F31" s="15"/>
      <c r="G31" s="15"/>
      <c r="H31" s="15"/>
      <c r="I31" s="15"/>
    </row>
    <row r="32" spans="1:9" x14ac:dyDescent="0.2">
      <c r="A32" s="8" t="s">
        <v>5</v>
      </c>
      <c r="B32" s="9"/>
      <c r="C32" s="14">
        <v>0</v>
      </c>
      <c r="D32" s="14">
        <f t="shared" ref="D32:F32" si="6">SUM(D29:D31)</f>
        <v>-25000000</v>
      </c>
      <c r="E32" s="14">
        <f t="shared" si="6"/>
        <v>-200000</v>
      </c>
      <c r="F32" s="14">
        <f t="shared" si="6"/>
        <v>0</v>
      </c>
      <c r="G32" s="14">
        <f t="shared" ref="G32:I32" si="7">SUM(G29:G31)</f>
        <v>0</v>
      </c>
      <c r="H32" s="14">
        <f t="shared" si="7"/>
        <v>0</v>
      </c>
      <c r="I32" s="14">
        <f t="shared" si="7"/>
        <v>0</v>
      </c>
    </row>
    <row r="33" spans="1:9" x14ac:dyDescent="0.2">
      <c r="A33" s="41"/>
      <c r="B33" s="42"/>
      <c r="C33" s="15"/>
      <c r="D33" s="44"/>
      <c r="E33" s="44"/>
      <c r="F33" s="44"/>
      <c r="G33" s="44"/>
      <c r="H33" s="44"/>
      <c r="I33" s="44"/>
    </row>
    <row r="34" spans="1:9" x14ac:dyDescent="0.2">
      <c r="A34" s="41" t="s">
        <v>7</v>
      </c>
      <c r="B34" s="42"/>
      <c r="C34" s="14">
        <v>56119875.840000004</v>
      </c>
      <c r="D34" s="45">
        <f t="shared" ref="D34:F34" si="8">+D23+D24-D25+D32</f>
        <v>20341264.719999999</v>
      </c>
      <c r="E34" s="45">
        <f t="shared" si="8"/>
        <v>20817328.879999999</v>
      </c>
      <c r="F34" s="45">
        <f t="shared" si="8"/>
        <v>25193566.529999997</v>
      </c>
      <c r="G34" s="45">
        <f t="shared" ref="G34:I34" si="9">+G23+G24-G25+G32</f>
        <v>25193566.529999994</v>
      </c>
      <c r="H34" s="45">
        <f t="shared" si="9"/>
        <v>25193566.529999994</v>
      </c>
      <c r="I34" s="45">
        <f t="shared" si="9"/>
        <v>25193566.529999994</v>
      </c>
    </row>
    <row r="35" spans="1:9" x14ac:dyDescent="0.2">
      <c r="A35" s="46"/>
      <c r="B35" s="47"/>
      <c r="C35" s="15"/>
      <c r="D35" s="44"/>
      <c r="E35" s="44"/>
      <c r="F35" s="44"/>
      <c r="G35" s="44"/>
      <c r="H35" s="44"/>
      <c r="I35" s="44"/>
    </row>
    <row r="36" spans="1:9" x14ac:dyDescent="0.2">
      <c r="A36" s="41" t="s">
        <v>23</v>
      </c>
      <c r="B36" s="42"/>
      <c r="C36" s="15">
        <v>6506582.3399999999</v>
      </c>
      <c r="D36" s="44">
        <v>10604412.33</v>
      </c>
      <c r="E36" s="44">
        <v>4431776.92</v>
      </c>
      <c r="F36" s="44">
        <v>3104584.98</v>
      </c>
      <c r="G36" s="44">
        <v>3104584.98</v>
      </c>
      <c r="H36" s="44">
        <v>3104584.98</v>
      </c>
      <c r="I36" s="44">
        <v>3104584.98</v>
      </c>
    </row>
    <row r="37" spans="1:9" x14ac:dyDescent="0.2">
      <c r="A37" s="46"/>
      <c r="B37" s="47"/>
      <c r="C37" s="15"/>
      <c r="D37" s="44"/>
      <c r="E37" s="44"/>
      <c r="F37" s="44"/>
      <c r="G37" s="44"/>
      <c r="H37" s="44"/>
      <c r="I37" s="44"/>
    </row>
    <row r="38" spans="1:9" x14ac:dyDescent="0.2">
      <c r="A38" s="41" t="s">
        <v>24</v>
      </c>
      <c r="B38" s="48"/>
      <c r="C38" s="29">
        <v>49613293.5</v>
      </c>
      <c r="D38" s="49">
        <f t="shared" ref="D38:F38" si="10">D34-D36</f>
        <v>9736852.3899999987</v>
      </c>
      <c r="E38" s="49">
        <f t="shared" si="10"/>
        <v>16385551.959999999</v>
      </c>
      <c r="F38" s="49">
        <f t="shared" si="10"/>
        <v>22088981.549999997</v>
      </c>
      <c r="G38" s="49">
        <f t="shared" ref="G38:I38" si="11">G34-G36</f>
        <v>22088981.549999993</v>
      </c>
      <c r="H38" s="49">
        <f t="shared" si="11"/>
        <v>22088981.549999993</v>
      </c>
      <c r="I38" s="49">
        <f t="shared" si="11"/>
        <v>22088981.549999993</v>
      </c>
    </row>
    <row r="39" spans="1:9" x14ac:dyDescent="0.2">
      <c r="A39" s="50"/>
      <c r="B39" s="50"/>
      <c r="C39" s="51"/>
      <c r="D39" s="51"/>
      <c r="E39" s="51"/>
      <c r="F39" s="51"/>
      <c r="G39" s="51"/>
      <c r="H39" s="51"/>
      <c r="I39" s="51"/>
    </row>
    <row r="40" spans="1:9" x14ac:dyDescent="0.2">
      <c r="A40" s="52" t="s">
        <v>25</v>
      </c>
      <c r="B40" s="38"/>
      <c r="C40" s="33"/>
      <c r="D40" s="33"/>
      <c r="E40" s="53"/>
      <c r="F40" s="53"/>
      <c r="G40" s="53"/>
      <c r="H40" s="53"/>
      <c r="I40" s="53"/>
    </row>
    <row r="41" spans="1:9" x14ac:dyDescent="0.2">
      <c r="A41" s="54" t="s">
        <v>27</v>
      </c>
      <c r="B41" s="47"/>
      <c r="C41" s="27"/>
      <c r="D41" s="27"/>
      <c r="E41" s="55"/>
      <c r="F41" s="55"/>
      <c r="G41" s="55"/>
      <c r="H41" s="55"/>
      <c r="I41" s="55"/>
    </row>
    <row r="42" spans="1:9" x14ac:dyDescent="0.2">
      <c r="A42" s="41"/>
      <c r="B42" s="42"/>
      <c r="C42" s="44"/>
      <c r="D42" s="44"/>
      <c r="E42" s="44"/>
      <c r="F42" s="44"/>
      <c r="G42" s="44"/>
      <c r="H42" s="44"/>
      <c r="I42" s="44"/>
    </row>
    <row r="43" spans="1:9" x14ac:dyDescent="0.2">
      <c r="A43" s="41" t="s">
        <v>6</v>
      </c>
      <c r="B43" s="42"/>
      <c r="C43" s="15"/>
      <c r="D43" s="15"/>
      <c r="E43" s="44"/>
      <c r="F43" s="44"/>
      <c r="G43" s="44"/>
      <c r="H43" s="44"/>
      <c r="I43" s="44"/>
    </row>
    <row r="44" spans="1:9" x14ac:dyDescent="0.2">
      <c r="A44" s="41"/>
      <c r="B44" s="42"/>
      <c r="C44" s="15"/>
      <c r="D44" s="15"/>
      <c r="E44" s="44"/>
      <c r="F44" s="44"/>
      <c r="G44" s="44"/>
      <c r="H44" s="44"/>
      <c r="I44" s="44"/>
    </row>
    <row r="45" spans="1:9" x14ac:dyDescent="0.2">
      <c r="A45" s="54" t="s">
        <v>8</v>
      </c>
      <c r="B45" s="48"/>
      <c r="C45" s="15"/>
      <c r="D45" s="15"/>
      <c r="E45" s="44"/>
      <c r="F45" s="44"/>
      <c r="G45" s="44"/>
      <c r="H45" s="44"/>
      <c r="I45" s="44"/>
    </row>
    <row r="46" spans="1:9" x14ac:dyDescent="0.2">
      <c r="A46" s="56" t="s">
        <v>9</v>
      </c>
      <c r="B46" s="57"/>
      <c r="C46" s="15"/>
      <c r="D46" s="15"/>
      <c r="E46" s="44"/>
      <c r="F46" s="44"/>
      <c r="G46" s="44"/>
      <c r="H46" s="44"/>
      <c r="I46" s="44"/>
    </row>
  </sheetData>
  <mergeCells count="1">
    <mergeCell ref="A19:I1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91E31F-87C9-4E05-B7DE-6F0866916268}">
  <sheetPr>
    <pageSetUpPr fitToPage="1"/>
  </sheetPr>
  <dimension ref="A1:J77"/>
  <sheetViews>
    <sheetView topLeftCell="A34" zoomScaleNormal="100" workbookViewId="0">
      <selection activeCell="A2" sqref="A2"/>
    </sheetView>
  </sheetViews>
  <sheetFormatPr defaultColWidth="8.7109375" defaultRowHeight="12.75" x14ac:dyDescent="0.2"/>
  <cols>
    <col min="1" max="2" width="14.7109375" style="7" customWidth="1"/>
    <col min="3" max="8" width="14" style="7" customWidth="1"/>
    <col min="9" max="9" width="13.140625" style="7" customWidth="1"/>
    <col min="10" max="10" width="6.5703125" style="7" customWidth="1"/>
    <col min="11" max="16384" width="8.7109375" style="7"/>
  </cols>
  <sheetData>
    <row r="1" spans="1:9" x14ac:dyDescent="0.2">
      <c r="A1" s="58"/>
      <c r="B1" s="58"/>
      <c r="C1" s="58"/>
      <c r="D1" s="58"/>
      <c r="E1" s="58"/>
      <c r="F1" s="58"/>
      <c r="G1" s="58"/>
      <c r="H1" s="58"/>
      <c r="I1" s="58"/>
    </row>
    <row r="2" spans="1:9" s="183" customFormat="1" x14ac:dyDescent="0.2">
      <c r="A2" s="37" t="s">
        <v>12</v>
      </c>
      <c r="B2" s="61" t="s">
        <v>44</v>
      </c>
      <c r="C2" s="38"/>
      <c r="D2" s="38"/>
      <c r="E2" s="37"/>
      <c r="F2" s="37"/>
      <c r="G2" s="39" t="s">
        <v>13</v>
      </c>
      <c r="H2" s="61" t="s">
        <v>78</v>
      </c>
      <c r="I2" s="38"/>
    </row>
    <row r="3" spans="1:9" s="183" customFormat="1" x14ac:dyDescent="0.2">
      <c r="A3" s="37" t="s">
        <v>21</v>
      </c>
      <c r="B3" s="61" t="s">
        <v>79</v>
      </c>
      <c r="C3" s="38"/>
      <c r="D3" s="38"/>
      <c r="E3" s="37"/>
      <c r="F3" s="37"/>
      <c r="G3" s="39" t="s">
        <v>14</v>
      </c>
      <c r="H3" s="62" t="s">
        <v>80</v>
      </c>
      <c r="I3" s="40"/>
    </row>
    <row r="4" spans="1:9" s="183" customFormat="1" x14ac:dyDescent="0.2">
      <c r="A4" s="37" t="s">
        <v>15</v>
      </c>
      <c r="B4" s="61" t="s">
        <v>88</v>
      </c>
      <c r="C4" s="38"/>
      <c r="D4" s="38"/>
      <c r="E4" s="37"/>
      <c r="F4" s="37"/>
      <c r="G4" s="39" t="s">
        <v>17</v>
      </c>
      <c r="H4" s="61" t="s">
        <v>49</v>
      </c>
      <c r="I4" s="38"/>
    </row>
    <row r="5" spans="1:9" s="183" customFormat="1" x14ac:dyDescent="0.2">
      <c r="A5" s="37"/>
      <c r="B5" s="61" t="s">
        <v>89</v>
      </c>
      <c r="C5" s="38"/>
      <c r="D5" s="38"/>
      <c r="E5" s="37"/>
      <c r="F5" s="37"/>
      <c r="G5" s="39"/>
      <c r="H5" s="61"/>
      <c r="I5" s="38"/>
    </row>
    <row r="6" spans="1:9" s="183" customFormat="1" x14ac:dyDescent="0.2">
      <c r="A6" s="37" t="s">
        <v>16</v>
      </c>
      <c r="B6" s="61" t="s">
        <v>90</v>
      </c>
      <c r="C6" s="40"/>
      <c r="D6" s="40"/>
      <c r="E6" s="37"/>
      <c r="F6" s="37"/>
      <c r="G6" s="39" t="s">
        <v>18</v>
      </c>
      <c r="H6" s="62" t="s">
        <v>91</v>
      </c>
      <c r="I6" s="40"/>
    </row>
    <row r="7" spans="1:9" s="183" customFormat="1" x14ac:dyDescent="0.2">
      <c r="A7" s="37"/>
      <c r="B7" s="37"/>
      <c r="C7" s="37"/>
      <c r="D7" s="37"/>
      <c r="E7" s="37"/>
      <c r="F7" s="37"/>
      <c r="G7" s="37"/>
      <c r="H7" s="37"/>
      <c r="I7" s="37"/>
    </row>
    <row r="8" spans="1:9" s="183" customFormat="1" x14ac:dyDescent="0.2">
      <c r="A8" s="37"/>
      <c r="B8" s="37"/>
      <c r="C8" s="37"/>
      <c r="D8" s="37"/>
      <c r="E8" s="37"/>
      <c r="F8" s="37"/>
      <c r="G8" s="37"/>
      <c r="H8" s="37"/>
      <c r="I8" s="37"/>
    </row>
    <row r="9" spans="1:9" s="183" customFormat="1" x14ac:dyDescent="0.2">
      <c r="A9" s="262" t="s">
        <v>92</v>
      </c>
      <c r="B9" s="262"/>
      <c r="C9" s="262"/>
      <c r="D9" s="262"/>
      <c r="E9" s="262"/>
      <c r="F9" s="262"/>
      <c r="G9" s="262"/>
      <c r="H9" s="262"/>
      <c r="I9" s="262"/>
    </row>
    <row r="10" spans="1:9" s="183" customFormat="1" x14ac:dyDescent="0.2">
      <c r="A10" s="262"/>
      <c r="B10" s="262"/>
      <c r="C10" s="262"/>
      <c r="D10" s="262"/>
      <c r="E10" s="262"/>
      <c r="F10" s="262"/>
      <c r="G10" s="262"/>
      <c r="H10" s="262"/>
      <c r="I10" s="262"/>
    </row>
    <row r="11" spans="1:9" s="183" customFormat="1" x14ac:dyDescent="0.2">
      <c r="A11" s="262"/>
      <c r="B11" s="262"/>
      <c r="C11" s="262"/>
      <c r="D11" s="262"/>
      <c r="E11" s="262"/>
      <c r="F11" s="262"/>
      <c r="G11" s="262"/>
      <c r="H11" s="262"/>
      <c r="I11" s="262"/>
    </row>
    <row r="12" spans="1:9" s="183" customFormat="1" x14ac:dyDescent="0.2">
      <c r="A12" s="182"/>
      <c r="B12" s="182"/>
      <c r="C12" s="182"/>
      <c r="D12" s="182"/>
      <c r="E12" s="182"/>
      <c r="F12" s="182"/>
      <c r="G12" s="182"/>
      <c r="H12" s="182"/>
      <c r="I12" s="182"/>
    </row>
    <row r="13" spans="1:9" s="183" customFormat="1" x14ac:dyDescent="0.2">
      <c r="A13" s="244" t="s">
        <v>93</v>
      </c>
      <c r="B13" s="244"/>
      <c r="C13" s="244"/>
      <c r="D13" s="244"/>
      <c r="E13" s="244"/>
      <c r="F13" s="244"/>
      <c r="G13" s="244"/>
      <c r="H13" s="244"/>
      <c r="I13" s="244"/>
    </row>
    <row r="14" spans="1:9" s="183" customFormat="1" x14ac:dyDescent="0.2">
      <c r="A14" s="244"/>
      <c r="B14" s="244"/>
      <c r="C14" s="244"/>
      <c r="D14" s="244"/>
      <c r="E14" s="244"/>
      <c r="F14" s="244"/>
      <c r="G14" s="244"/>
      <c r="H14" s="244"/>
      <c r="I14" s="244"/>
    </row>
    <row r="15" spans="1:9" s="183" customFormat="1" x14ac:dyDescent="0.2">
      <c r="A15" s="262" t="s">
        <v>94</v>
      </c>
      <c r="B15" s="262"/>
      <c r="C15" s="262"/>
      <c r="D15" s="262"/>
      <c r="E15" s="262"/>
      <c r="F15" s="262"/>
      <c r="G15" s="262"/>
      <c r="H15" s="262"/>
      <c r="I15" s="262"/>
    </row>
    <row r="16" spans="1:9" s="183" customFormat="1" x14ac:dyDescent="0.2">
      <c r="A16" s="262"/>
      <c r="B16" s="262"/>
      <c r="C16" s="262"/>
      <c r="D16" s="262"/>
      <c r="E16" s="262"/>
      <c r="F16" s="262"/>
      <c r="G16" s="262"/>
      <c r="H16" s="262"/>
      <c r="I16" s="262"/>
    </row>
    <row r="17" spans="1:9" s="183" customFormat="1" x14ac:dyDescent="0.2">
      <c r="A17" s="262"/>
      <c r="B17" s="262"/>
      <c r="C17" s="262"/>
      <c r="D17" s="262"/>
      <c r="E17" s="262"/>
      <c r="F17" s="262"/>
      <c r="G17" s="262"/>
      <c r="H17" s="262"/>
      <c r="I17" s="262"/>
    </row>
    <row r="18" spans="1:9" s="183" customFormat="1" ht="31.5" customHeight="1" x14ac:dyDescent="0.2">
      <c r="A18" s="262"/>
      <c r="B18" s="262"/>
      <c r="C18" s="262"/>
      <c r="D18" s="262"/>
      <c r="E18" s="262"/>
      <c r="F18" s="262"/>
      <c r="G18" s="262"/>
      <c r="H18" s="262"/>
      <c r="I18" s="262"/>
    </row>
    <row r="19" spans="1:9" s="183" customFormat="1" x14ac:dyDescent="0.2">
      <c r="A19" s="182"/>
      <c r="B19" s="182"/>
      <c r="C19" s="182"/>
      <c r="D19" s="182"/>
      <c r="E19" s="182"/>
      <c r="F19" s="182"/>
      <c r="G19" s="182"/>
      <c r="H19" s="182"/>
      <c r="I19" s="182"/>
    </row>
    <row r="20" spans="1:9" s="183" customFormat="1" x14ac:dyDescent="0.2">
      <c r="A20" s="244" t="s">
        <v>95</v>
      </c>
      <c r="B20" s="244"/>
      <c r="C20" s="244"/>
      <c r="D20" s="244"/>
      <c r="E20" s="244"/>
      <c r="F20" s="244"/>
      <c r="G20" s="244"/>
      <c r="H20" s="244"/>
      <c r="I20" s="244"/>
    </row>
    <row r="21" spans="1:9" s="183" customFormat="1" x14ac:dyDescent="0.2">
      <c r="A21" s="244"/>
      <c r="B21" s="244"/>
      <c r="C21" s="244"/>
      <c r="D21" s="244"/>
      <c r="E21" s="244"/>
      <c r="F21" s="244"/>
      <c r="G21" s="244"/>
      <c r="H21" s="244"/>
      <c r="I21" s="244"/>
    </row>
    <row r="22" spans="1:9" s="183" customFormat="1" ht="27.75" customHeight="1" x14ac:dyDescent="0.2">
      <c r="A22" s="244"/>
      <c r="B22" s="244"/>
      <c r="C22" s="244"/>
      <c r="D22" s="244"/>
      <c r="E22" s="244"/>
      <c r="F22" s="244"/>
      <c r="G22" s="244"/>
      <c r="H22" s="244"/>
      <c r="I22" s="244"/>
    </row>
    <row r="23" spans="1:9" s="183" customFormat="1" x14ac:dyDescent="0.2">
      <c r="A23" s="37"/>
      <c r="B23" s="37"/>
      <c r="C23" s="37"/>
      <c r="D23" s="37"/>
      <c r="E23" s="37"/>
      <c r="F23" s="37"/>
      <c r="G23" s="37"/>
      <c r="H23" s="37"/>
      <c r="I23" s="37"/>
    </row>
    <row r="24" spans="1:9" s="183" customFormat="1" x14ac:dyDescent="0.2">
      <c r="A24" s="244" t="s">
        <v>96</v>
      </c>
      <c r="B24" s="244"/>
      <c r="C24" s="244"/>
      <c r="D24" s="244"/>
      <c r="E24" s="244"/>
      <c r="F24" s="244"/>
      <c r="G24" s="244"/>
      <c r="H24" s="244"/>
      <c r="I24" s="244"/>
    </row>
    <row r="25" spans="1:9" s="183" customFormat="1" x14ac:dyDescent="0.2">
      <c r="A25" s="244"/>
      <c r="B25" s="244"/>
      <c r="C25" s="244"/>
      <c r="D25" s="244"/>
      <c r="E25" s="244"/>
      <c r="F25" s="244"/>
      <c r="G25" s="244"/>
      <c r="H25" s="244"/>
      <c r="I25" s="244"/>
    </row>
    <row r="26" spans="1:9" s="183" customFormat="1" x14ac:dyDescent="0.2">
      <c r="A26" s="244"/>
      <c r="B26" s="244"/>
      <c r="C26" s="244"/>
      <c r="D26" s="244"/>
      <c r="E26" s="244"/>
      <c r="F26" s="244"/>
      <c r="G26" s="244"/>
      <c r="H26" s="244"/>
      <c r="I26" s="244"/>
    </row>
    <row r="27" spans="1:9" s="183" customFormat="1" x14ac:dyDescent="0.2">
      <c r="B27" s="37"/>
      <c r="C27" s="37"/>
      <c r="D27" s="37"/>
      <c r="E27" s="37"/>
      <c r="F27" s="37"/>
      <c r="G27" s="37"/>
      <c r="H27" s="37"/>
      <c r="I27" s="37"/>
    </row>
    <row r="28" spans="1:9" s="183" customFormat="1" x14ac:dyDescent="0.2">
      <c r="A28" s="244" t="s">
        <v>97</v>
      </c>
      <c r="B28" s="244"/>
      <c r="C28" s="244"/>
      <c r="D28" s="244"/>
      <c r="E28" s="244"/>
      <c r="F28" s="244"/>
      <c r="G28" s="244"/>
      <c r="H28" s="244"/>
      <c r="I28" s="244"/>
    </row>
    <row r="29" spans="1:9" s="183" customFormat="1" x14ac:dyDescent="0.2">
      <c r="A29" s="244"/>
      <c r="B29" s="244"/>
      <c r="C29" s="244"/>
      <c r="D29" s="244"/>
      <c r="E29" s="244"/>
      <c r="F29" s="244"/>
      <c r="G29" s="244"/>
      <c r="H29" s="244"/>
      <c r="I29" s="244"/>
    </row>
    <row r="30" spans="1:9" s="183" customFormat="1" x14ac:dyDescent="0.2">
      <c r="A30" s="244"/>
      <c r="B30" s="244"/>
      <c r="C30" s="244"/>
      <c r="D30" s="244"/>
      <c r="E30" s="244"/>
      <c r="F30" s="244"/>
      <c r="G30" s="244"/>
      <c r="H30" s="244"/>
      <c r="I30" s="244"/>
    </row>
    <row r="31" spans="1:9" s="183" customFormat="1" x14ac:dyDescent="0.2">
      <c r="A31" s="244"/>
      <c r="B31" s="244"/>
      <c r="C31" s="244"/>
      <c r="D31" s="244"/>
      <c r="E31" s="244"/>
      <c r="F31" s="244"/>
      <c r="G31" s="244"/>
      <c r="H31" s="244"/>
      <c r="I31" s="244"/>
    </row>
    <row r="32" spans="1:9" s="183" customFormat="1" x14ac:dyDescent="0.2">
      <c r="A32" s="244"/>
      <c r="B32" s="244"/>
      <c r="C32" s="244"/>
      <c r="D32" s="244"/>
      <c r="E32" s="244"/>
      <c r="F32" s="244"/>
      <c r="G32" s="244"/>
      <c r="H32" s="244"/>
      <c r="I32" s="244"/>
    </row>
    <row r="33" spans="1:9" s="183" customFormat="1" x14ac:dyDescent="0.2">
      <c r="A33" s="244"/>
      <c r="B33" s="244"/>
      <c r="C33" s="244"/>
      <c r="D33" s="244"/>
      <c r="E33" s="244"/>
      <c r="F33" s="244"/>
      <c r="G33" s="244"/>
      <c r="H33" s="244"/>
      <c r="I33" s="244"/>
    </row>
    <row r="34" spans="1:9" s="183" customFormat="1" x14ac:dyDescent="0.2">
      <c r="A34" s="181"/>
      <c r="B34" s="181"/>
      <c r="C34" s="181"/>
      <c r="D34" s="181"/>
      <c r="E34" s="181"/>
      <c r="F34" s="181"/>
      <c r="G34" s="181"/>
      <c r="H34" s="181"/>
      <c r="I34" s="181"/>
    </row>
    <row r="35" spans="1:9" s="183" customFormat="1" x14ac:dyDescent="0.2">
      <c r="A35" s="287" t="s">
        <v>387</v>
      </c>
      <c r="B35" s="287"/>
      <c r="C35" s="287"/>
      <c r="D35" s="287"/>
      <c r="E35" s="287"/>
      <c r="F35" s="287"/>
      <c r="G35" s="287"/>
      <c r="H35" s="287"/>
      <c r="I35" s="287"/>
    </row>
    <row r="36" spans="1:9" s="183" customFormat="1" x14ac:dyDescent="0.2">
      <c r="A36" s="287"/>
      <c r="B36" s="287"/>
      <c r="C36" s="287"/>
      <c r="D36" s="287"/>
      <c r="E36" s="287"/>
      <c r="F36" s="287"/>
      <c r="G36" s="287"/>
      <c r="H36" s="287"/>
      <c r="I36" s="287"/>
    </row>
    <row r="37" spans="1:9" s="183" customFormat="1" x14ac:dyDescent="0.2">
      <c r="A37" s="287"/>
      <c r="B37" s="287"/>
      <c r="C37" s="287"/>
      <c r="D37" s="287"/>
      <c r="E37" s="287"/>
      <c r="F37" s="287"/>
      <c r="G37" s="287"/>
      <c r="H37" s="287"/>
      <c r="I37" s="287"/>
    </row>
    <row r="38" spans="1:9" s="183" customFormat="1" x14ac:dyDescent="0.2">
      <c r="A38" s="287"/>
      <c r="B38" s="287"/>
      <c r="C38" s="287"/>
      <c r="D38" s="287"/>
      <c r="E38" s="287"/>
      <c r="F38" s="287"/>
      <c r="G38" s="287"/>
      <c r="H38" s="287"/>
      <c r="I38" s="287"/>
    </row>
    <row r="39" spans="1:9" s="183" customFormat="1" x14ac:dyDescent="0.2">
      <c r="A39" s="287"/>
      <c r="B39" s="287"/>
      <c r="C39" s="287"/>
      <c r="D39" s="287"/>
      <c r="E39" s="287"/>
      <c r="F39" s="287"/>
      <c r="G39" s="287"/>
      <c r="H39" s="287"/>
      <c r="I39" s="287"/>
    </row>
    <row r="40" spans="1:9" s="183" customFormat="1" x14ac:dyDescent="0.2">
      <c r="A40" s="287" t="s">
        <v>388</v>
      </c>
      <c r="B40" s="287"/>
      <c r="C40" s="287"/>
      <c r="D40" s="287"/>
      <c r="E40" s="287"/>
      <c r="F40" s="287"/>
      <c r="G40" s="287"/>
      <c r="H40" s="287"/>
      <c r="I40" s="287"/>
    </row>
    <row r="41" spans="1:9" s="183" customFormat="1" x14ac:dyDescent="0.2">
      <c r="A41" s="287"/>
      <c r="B41" s="287"/>
      <c r="C41" s="287"/>
      <c r="D41" s="287"/>
      <c r="E41" s="287"/>
      <c r="F41" s="287"/>
      <c r="G41" s="287"/>
      <c r="H41" s="287"/>
      <c r="I41" s="287"/>
    </row>
    <row r="42" spans="1:9" s="183" customFormat="1" x14ac:dyDescent="0.2">
      <c r="A42" s="287"/>
      <c r="B42" s="287"/>
      <c r="C42" s="287"/>
      <c r="D42" s="287"/>
      <c r="E42" s="287"/>
      <c r="F42" s="287"/>
      <c r="G42" s="287"/>
      <c r="H42" s="287"/>
      <c r="I42" s="287"/>
    </row>
    <row r="43" spans="1:9" s="183" customFormat="1" x14ac:dyDescent="0.2">
      <c r="A43" s="287"/>
      <c r="B43" s="287"/>
      <c r="C43" s="287"/>
      <c r="D43" s="287"/>
      <c r="E43" s="287"/>
      <c r="F43" s="287"/>
      <c r="G43" s="287"/>
      <c r="H43" s="287"/>
      <c r="I43" s="287"/>
    </row>
    <row r="44" spans="1:9" s="183" customFormat="1" x14ac:dyDescent="0.2">
      <c r="A44" s="287"/>
      <c r="B44" s="287"/>
      <c r="C44" s="287"/>
      <c r="D44" s="287"/>
      <c r="E44" s="287"/>
      <c r="F44" s="287"/>
      <c r="G44" s="287"/>
      <c r="H44" s="287"/>
      <c r="I44" s="287"/>
    </row>
    <row r="45" spans="1:9" s="183" customFormat="1" x14ac:dyDescent="0.2">
      <c r="A45" s="287"/>
      <c r="B45" s="287"/>
      <c r="C45" s="287"/>
      <c r="D45" s="287"/>
      <c r="E45" s="287"/>
      <c r="F45" s="287"/>
      <c r="G45" s="287"/>
      <c r="H45" s="287"/>
      <c r="I45" s="287"/>
    </row>
    <row r="46" spans="1:9" s="183" customFormat="1" x14ac:dyDescent="0.2">
      <c r="A46" s="181"/>
      <c r="B46" s="181"/>
      <c r="C46" s="181"/>
      <c r="D46" s="181"/>
      <c r="E46" s="181"/>
      <c r="F46" s="181"/>
      <c r="G46" s="181"/>
      <c r="H46" s="181"/>
      <c r="I46" s="181"/>
    </row>
    <row r="47" spans="1:9" s="183" customFormat="1" x14ac:dyDescent="0.2">
      <c r="A47" s="181"/>
      <c r="B47" s="181"/>
      <c r="C47" s="181"/>
      <c r="D47" s="181"/>
      <c r="E47" s="181"/>
      <c r="F47" s="181"/>
      <c r="G47" s="181"/>
      <c r="H47" s="181"/>
      <c r="I47" s="181"/>
    </row>
    <row r="48" spans="1:9" s="183" customFormat="1" x14ac:dyDescent="0.2">
      <c r="A48" s="181"/>
      <c r="B48" s="181"/>
      <c r="C48" s="181"/>
      <c r="D48" s="181"/>
      <c r="E48" s="181"/>
      <c r="F48" s="181"/>
      <c r="G48" s="181"/>
      <c r="H48" s="181"/>
      <c r="I48" s="181"/>
    </row>
    <row r="49" spans="1:10" s="183" customFormat="1" x14ac:dyDescent="0.2">
      <c r="A49" s="37"/>
      <c r="B49" s="37"/>
      <c r="C49" s="37"/>
      <c r="D49" s="37"/>
      <c r="E49" s="37"/>
      <c r="F49" s="37"/>
      <c r="G49" s="37"/>
      <c r="H49" s="37"/>
      <c r="I49" s="37"/>
    </row>
    <row r="50" spans="1:10" s="183" customFormat="1" x14ac:dyDescent="0.2">
      <c r="A50" s="249" t="s">
        <v>11</v>
      </c>
      <c r="B50" s="250"/>
      <c r="C50" s="250"/>
      <c r="D50" s="250"/>
      <c r="E50" s="250"/>
      <c r="F50" s="250"/>
      <c r="G50" s="250"/>
      <c r="H50" s="250"/>
      <c r="I50" s="251"/>
    </row>
    <row r="51" spans="1:10" s="183" customFormat="1" x14ac:dyDescent="0.2">
      <c r="A51" s="41"/>
      <c r="B51" s="42"/>
      <c r="C51" s="43" t="s">
        <v>29</v>
      </c>
      <c r="D51" s="43" t="s">
        <v>30</v>
      </c>
      <c r="E51" s="43" t="s">
        <v>31</v>
      </c>
      <c r="F51" s="43" t="s">
        <v>32</v>
      </c>
      <c r="G51" s="10" t="s">
        <v>374</v>
      </c>
      <c r="H51" s="10" t="s">
        <v>375</v>
      </c>
      <c r="I51" s="10" t="s">
        <v>376</v>
      </c>
    </row>
    <row r="52" spans="1:10" s="183" customFormat="1" x14ac:dyDescent="0.2">
      <c r="A52" s="41"/>
      <c r="B52" s="42"/>
      <c r="C52" s="13" t="s">
        <v>10</v>
      </c>
      <c r="D52" s="13" t="s">
        <v>10</v>
      </c>
      <c r="E52" s="13" t="s">
        <v>10</v>
      </c>
      <c r="F52" s="13" t="s">
        <v>10</v>
      </c>
      <c r="G52" s="13" t="s">
        <v>377</v>
      </c>
      <c r="H52" s="13" t="s">
        <v>377</v>
      </c>
      <c r="I52" s="13" t="s">
        <v>377</v>
      </c>
    </row>
    <row r="53" spans="1:10" x14ac:dyDescent="0.2">
      <c r="A53" s="63" t="s">
        <v>0</v>
      </c>
      <c r="B53" s="64"/>
      <c r="C53" s="23">
        <v>900000</v>
      </c>
      <c r="D53" s="23">
        <v>3200000</v>
      </c>
      <c r="E53" s="23">
        <v>6400000</v>
      </c>
      <c r="F53" s="23">
        <v>6400000</v>
      </c>
      <c r="G53" s="23">
        <v>6400000</v>
      </c>
      <c r="H53" s="23">
        <v>6400000</v>
      </c>
      <c r="I53" s="23">
        <v>6400000</v>
      </c>
    </row>
    <row r="54" spans="1:10" x14ac:dyDescent="0.2">
      <c r="A54" s="63" t="s">
        <v>1</v>
      </c>
      <c r="B54" s="64"/>
      <c r="C54" s="65">
        <f t="shared" ref="C54:I54" si="0">B65</f>
        <v>0</v>
      </c>
      <c r="D54" s="65">
        <f t="shared" si="0"/>
        <v>3211104.73</v>
      </c>
      <c r="E54" s="65">
        <f t="shared" si="0"/>
        <v>7464813.7800000003</v>
      </c>
      <c r="F54" s="65">
        <f t="shared" si="0"/>
        <v>7012952.1099999994</v>
      </c>
      <c r="G54" s="65">
        <f t="shared" si="0"/>
        <v>7505819.4200000009</v>
      </c>
      <c r="H54" s="65">
        <f t="shared" si="0"/>
        <v>8805819.4200000018</v>
      </c>
      <c r="I54" s="65">
        <f t="shared" si="0"/>
        <v>10105819.420000002</v>
      </c>
    </row>
    <row r="55" spans="1:10" x14ac:dyDescent="0.2">
      <c r="A55" s="63" t="s">
        <v>2</v>
      </c>
      <c r="B55" s="64"/>
      <c r="C55" s="23">
        <v>3437517.33</v>
      </c>
      <c r="D55" s="23">
        <v>5563571.3499999996</v>
      </c>
      <c r="E55" s="23">
        <v>1955483.91</v>
      </c>
      <c r="F55" s="23">
        <v>4853845.87</v>
      </c>
      <c r="G55" s="23">
        <v>4000000</v>
      </c>
      <c r="H55" s="23">
        <v>4000000</v>
      </c>
      <c r="I55" s="23">
        <v>4000000</v>
      </c>
      <c r="J55" s="66"/>
    </row>
    <row r="56" spans="1:10" x14ac:dyDescent="0.2">
      <c r="A56" s="63" t="s">
        <v>3</v>
      </c>
      <c r="B56" s="64"/>
      <c r="C56" s="23">
        <v>226412.6</v>
      </c>
      <c r="D56" s="23">
        <v>1309862.3</v>
      </c>
      <c r="E56" s="23">
        <v>2407345.58</v>
      </c>
      <c r="F56" s="23">
        <v>4360978.5599999996</v>
      </c>
      <c r="G56" s="23">
        <v>2700000</v>
      </c>
      <c r="H56" s="23">
        <v>2700000</v>
      </c>
      <c r="I56" s="23">
        <v>2700000</v>
      </c>
    </row>
    <row r="57" spans="1:10" x14ac:dyDescent="0.2">
      <c r="A57" s="63"/>
      <c r="B57" s="64"/>
      <c r="C57" s="65"/>
      <c r="D57" s="23"/>
      <c r="E57" s="23"/>
      <c r="F57" s="23"/>
      <c r="G57" s="23"/>
      <c r="H57" s="23"/>
      <c r="I57" s="23"/>
    </row>
    <row r="58" spans="1:10" x14ac:dyDescent="0.2">
      <c r="A58" s="17" t="s">
        <v>4</v>
      </c>
      <c r="B58" s="5"/>
      <c r="C58" s="20"/>
      <c r="D58" s="20"/>
      <c r="E58" s="20"/>
      <c r="F58" s="19"/>
      <c r="G58" s="19"/>
      <c r="H58" s="19"/>
      <c r="I58" s="19"/>
    </row>
    <row r="59" spans="1:10" x14ac:dyDescent="0.2">
      <c r="A59" s="17" t="s">
        <v>28</v>
      </c>
      <c r="B59" s="18"/>
      <c r="C59" s="20"/>
      <c r="D59" s="20"/>
      <c r="E59" s="20"/>
      <c r="F59" s="19"/>
      <c r="G59" s="19"/>
      <c r="H59" s="19"/>
      <c r="I59" s="19"/>
    </row>
    <row r="60" spans="1:10" x14ac:dyDescent="0.2">
      <c r="A60" s="21"/>
      <c r="B60" s="22"/>
      <c r="C60" s="23"/>
      <c r="D60" s="23"/>
      <c r="E60" s="23"/>
      <c r="F60" s="23"/>
      <c r="G60" s="23"/>
      <c r="H60" s="23"/>
      <c r="I60" s="23"/>
    </row>
    <row r="61" spans="1:10" x14ac:dyDescent="0.2">
      <c r="A61" s="21"/>
      <c r="B61" s="22"/>
      <c r="C61" s="23"/>
      <c r="D61" s="23"/>
      <c r="E61" s="23"/>
      <c r="F61" s="23"/>
      <c r="G61" s="23"/>
      <c r="H61" s="23"/>
      <c r="I61" s="23"/>
    </row>
    <row r="62" spans="1:10" x14ac:dyDescent="0.2">
      <c r="A62" s="21"/>
      <c r="B62" s="22"/>
      <c r="C62" s="23"/>
      <c r="D62" s="23"/>
      <c r="E62" s="23"/>
      <c r="F62" s="23"/>
      <c r="G62" s="23"/>
      <c r="H62" s="23"/>
      <c r="I62" s="23"/>
    </row>
    <row r="63" spans="1:10" x14ac:dyDescent="0.2">
      <c r="A63" s="17" t="s">
        <v>5</v>
      </c>
      <c r="B63" s="18"/>
      <c r="C63" s="19">
        <f t="shared" ref="C63" si="1">SUM(C60:C62)</f>
        <v>0</v>
      </c>
      <c r="D63" s="19">
        <f t="shared" ref="D63:I63" si="2">SUM(D60:D62)</f>
        <v>0</v>
      </c>
      <c r="E63" s="19">
        <f t="shared" si="2"/>
        <v>0</v>
      </c>
      <c r="F63" s="19">
        <f t="shared" si="2"/>
        <v>0</v>
      </c>
      <c r="G63" s="19">
        <f t="shared" si="2"/>
        <v>0</v>
      </c>
      <c r="H63" s="19">
        <f t="shared" si="2"/>
        <v>0</v>
      </c>
      <c r="I63" s="19">
        <f t="shared" si="2"/>
        <v>0</v>
      </c>
    </row>
    <row r="64" spans="1:10" x14ac:dyDescent="0.2">
      <c r="A64" s="63"/>
      <c r="B64" s="64"/>
      <c r="C64" s="65"/>
      <c r="D64" s="23"/>
      <c r="E64" s="23"/>
      <c r="F64" s="23"/>
      <c r="G64" s="23"/>
      <c r="H64" s="23"/>
      <c r="I64" s="23"/>
    </row>
    <row r="65" spans="1:9" x14ac:dyDescent="0.2">
      <c r="A65" s="63" t="s">
        <v>7</v>
      </c>
      <c r="B65" s="64"/>
      <c r="C65" s="67">
        <f>+C54+C55-C56+C63</f>
        <v>3211104.73</v>
      </c>
      <c r="D65" s="19">
        <f>+D54+D55-D56+D63</f>
        <v>7464813.7800000003</v>
      </c>
      <c r="E65" s="19">
        <f>+E54+E55-E56+E63</f>
        <v>7012952.1099999994</v>
      </c>
      <c r="F65" s="19">
        <f t="shared" ref="F65:I65" si="3">+F54+F55-F56+F63</f>
        <v>7505819.4200000009</v>
      </c>
      <c r="G65" s="19">
        <f t="shared" si="3"/>
        <v>8805819.4200000018</v>
      </c>
      <c r="H65" s="19">
        <f t="shared" si="3"/>
        <v>10105819.420000002</v>
      </c>
      <c r="I65" s="19">
        <f t="shared" si="3"/>
        <v>11405819.420000002</v>
      </c>
    </row>
    <row r="66" spans="1:9" x14ac:dyDescent="0.2">
      <c r="A66" s="68"/>
      <c r="B66" s="69"/>
      <c r="C66" s="65"/>
      <c r="D66" s="23"/>
      <c r="E66" s="23"/>
      <c r="F66" s="23"/>
      <c r="G66" s="23"/>
      <c r="H66" s="23"/>
      <c r="I66" s="23"/>
    </row>
    <row r="67" spans="1:9" x14ac:dyDescent="0.2">
      <c r="A67" s="63" t="s">
        <v>23</v>
      </c>
      <c r="B67" s="64"/>
      <c r="C67" s="65">
        <v>643297.01</v>
      </c>
      <c r="D67" s="23">
        <v>2405726.27</v>
      </c>
      <c r="E67" s="23">
        <v>2895352.95</v>
      </c>
      <c r="F67" s="23">
        <v>2880381.67</v>
      </c>
      <c r="G67" s="23">
        <v>3000000</v>
      </c>
      <c r="H67" s="23">
        <v>3000000</v>
      </c>
      <c r="I67" s="23">
        <v>3000000</v>
      </c>
    </row>
    <row r="68" spans="1:9" x14ac:dyDescent="0.2">
      <c r="A68" s="68"/>
      <c r="B68" s="69"/>
      <c r="C68" s="65"/>
      <c r="D68" s="65"/>
      <c r="E68" s="65"/>
      <c r="F68" s="65"/>
      <c r="G68" s="65"/>
      <c r="H68" s="65"/>
      <c r="I68" s="65"/>
    </row>
    <row r="69" spans="1:9" x14ac:dyDescent="0.2">
      <c r="A69" s="63" t="s">
        <v>24</v>
      </c>
      <c r="B69" s="71"/>
      <c r="C69" s="73">
        <f>C65-C67</f>
        <v>2567807.7199999997</v>
      </c>
      <c r="D69" s="73">
        <f>D65-D67</f>
        <v>5059087.51</v>
      </c>
      <c r="E69" s="73">
        <f t="shared" ref="E69" si="4">E65-E67</f>
        <v>4117599.1599999992</v>
      </c>
      <c r="F69" s="73">
        <f>F65-F67</f>
        <v>4625437.7500000009</v>
      </c>
      <c r="G69" s="73">
        <f t="shared" ref="G69:I69" si="5">G65-G67</f>
        <v>5805819.4200000018</v>
      </c>
      <c r="H69" s="73">
        <f t="shared" si="5"/>
        <v>7105819.4200000018</v>
      </c>
      <c r="I69" s="73">
        <f t="shared" si="5"/>
        <v>8405819.4200000018</v>
      </c>
    </row>
    <row r="70" spans="1:9" s="183" customFormat="1" x14ac:dyDescent="0.2">
      <c r="A70" s="50"/>
      <c r="B70" s="50"/>
      <c r="C70" s="51"/>
      <c r="D70" s="51"/>
      <c r="E70" s="51"/>
      <c r="F70" s="51"/>
      <c r="G70" s="51"/>
      <c r="H70" s="51"/>
      <c r="I70" s="51"/>
    </row>
    <row r="71" spans="1:9" s="183" customFormat="1" x14ac:dyDescent="0.2">
      <c r="A71" s="52" t="s">
        <v>25</v>
      </c>
      <c r="B71" s="38"/>
      <c r="C71" s="33"/>
      <c r="D71" s="33"/>
      <c r="E71" s="53"/>
      <c r="F71" s="53"/>
      <c r="G71" s="53"/>
      <c r="H71" s="53"/>
      <c r="I71" s="53"/>
    </row>
    <row r="72" spans="1:9" s="183" customFormat="1" x14ac:dyDescent="0.2">
      <c r="A72" s="54" t="s">
        <v>27</v>
      </c>
      <c r="B72" s="47"/>
      <c r="C72" s="27"/>
      <c r="D72" s="27"/>
      <c r="E72" s="55"/>
      <c r="F72" s="55"/>
      <c r="G72" s="55"/>
      <c r="H72" s="55"/>
      <c r="I72" s="55"/>
    </row>
    <row r="73" spans="1:9" s="183" customFormat="1" x14ac:dyDescent="0.2">
      <c r="A73" s="41"/>
      <c r="B73" s="42"/>
      <c r="C73" s="44"/>
      <c r="D73" s="44"/>
      <c r="E73" s="44"/>
      <c r="F73" s="44"/>
      <c r="G73" s="44"/>
      <c r="H73" s="44"/>
      <c r="I73" s="44"/>
    </row>
    <row r="74" spans="1:9" s="183" customFormat="1" x14ac:dyDescent="0.2">
      <c r="A74" s="41" t="s">
        <v>6</v>
      </c>
      <c r="B74" s="42"/>
      <c r="C74" s="15"/>
      <c r="D74" s="15"/>
      <c r="E74" s="44"/>
      <c r="F74" s="44"/>
      <c r="G74" s="44"/>
      <c r="H74" s="44"/>
      <c r="I74" s="44"/>
    </row>
    <row r="75" spans="1:9" s="183" customFormat="1" x14ac:dyDescent="0.2">
      <c r="A75" s="41"/>
      <c r="B75" s="42"/>
      <c r="C75" s="15"/>
      <c r="D75" s="15"/>
      <c r="E75" s="44"/>
      <c r="F75" s="44"/>
      <c r="G75" s="44"/>
      <c r="H75" s="44"/>
      <c r="I75" s="44"/>
    </row>
    <row r="76" spans="1:9" s="183" customFormat="1" x14ac:dyDescent="0.2">
      <c r="A76" s="54" t="s">
        <v>8</v>
      </c>
      <c r="B76" s="48"/>
      <c r="C76" s="15"/>
      <c r="D76" s="15"/>
      <c r="E76" s="44"/>
      <c r="F76" s="44"/>
      <c r="G76" s="44"/>
      <c r="H76" s="44"/>
      <c r="I76" s="44"/>
    </row>
    <row r="77" spans="1:9" s="183" customFormat="1" x14ac:dyDescent="0.2">
      <c r="A77" s="56" t="s">
        <v>9</v>
      </c>
      <c r="B77" s="57"/>
      <c r="C77" s="15"/>
      <c r="D77" s="15"/>
      <c r="E77" s="44"/>
      <c r="F77" s="44"/>
      <c r="G77" s="44"/>
      <c r="H77" s="44"/>
      <c r="I77" s="44"/>
    </row>
  </sheetData>
  <sheetProtection selectLockedCells="1"/>
  <mergeCells count="9">
    <mergeCell ref="A50:I50"/>
    <mergeCell ref="A9:I11"/>
    <mergeCell ref="A13:I14"/>
    <mergeCell ref="A15:I18"/>
    <mergeCell ref="A20:I22"/>
    <mergeCell ref="A24:I26"/>
    <mergeCell ref="A28:I33"/>
    <mergeCell ref="A35:I39"/>
    <mergeCell ref="A40:I45"/>
  </mergeCells>
  <printOptions horizontalCentered="1"/>
  <pageMargins left="0.75" right="0.75" top="0.6" bottom="0.55000000000000004" header="0.28000000000000003" footer="0.16"/>
  <pageSetup scale="5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DBD6A6-4F3D-49F9-B8F4-4CB918BA842D}">
  <sheetPr>
    <pageSetUpPr fitToPage="1"/>
  </sheetPr>
  <dimension ref="A1:N42"/>
  <sheetViews>
    <sheetView topLeftCell="A10" zoomScaleNormal="100" zoomScaleSheetLayoutView="100" workbookViewId="0">
      <selection activeCell="J1" sqref="J1"/>
    </sheetView>
  </sheetViews>
  <sheetFormatPr defaultColWidth="10.28515625" defaultRowHeight="12.75" x14ac:dyDescent="0.2"/>
  <cols>
    <col min="1" max="2" width="14.7109375" style="7" customWidth="1"/>
    <col min="3" max="8" width="14" style="7" customWidth="1"/>
    <col min="9" max="9" width="13.140625" style="7" customWidth="1"/>
    <col min="10" max="16384" width="10.28515625" style="7"/>
  </cols>
  <sheetData>
    <row r="1" spans="1:14" x14ac:dyDescent="0.2">
      <c r="A1" s="58"/>
      <c r="B1" s="58"/>
      <c r="C1" s="58"/>
      <c r="D1" s="58"/>
      <c r="E1" s="58"/>
      <c r="F1" s="58"/>
      <c r="G1" s="58"/>
      <c r="H1" s="58"/>
      <c r="I1" s="58"/>
    </row>
    <row r="2" spans="1:14" x14ac:dyDescent="0.2">
      <c r="A2" s="58" t="s">
        <v>12</v>
      </c>
      <c r="B2" s="61" t="s">
        <v>44</v>
      </c>
      <c r="C2" s="61"/>
      <c r="D2" s="61"/>
      <c r="E2" s="58"/>
      <c r="F2" s="58"/>
      <c r="G2" s="109" t="s">
        <v>13</v>
      </c>
      <c r="H2" s="38" t="s">
        <v>246</v>
      </c>
      <c r="I2" s="61"/>
    </row>
    <row r="3" spans="1:14" x14ac:dyDescent="0.2">
      <c r="A3" s="58" t="s">
        <v>21</v>
      </c>
      <c r="B3" s="61" t="s">
        <v>247</v>
      </c>
      <c r="C3" s="61"/>
      <c r="D3" s="61"/>
      <c r="E3" s="58"/>
      <c r="F3" s="58"/>
      <c r="G3" s="109" t="s">
        <v>14</v>
      </c>
      <c r="H3" s="40" t="s">
        <v>248</v>
      </c>
      <c r="I3" s="62"/>
    </row>
    <row r="4" spans="1:14" x14ac:dyDescent="0.2">
      <c r="A4" s="58" t="s">
        <v>15</v>
      </c>
      <c r="B4" s="61" t="s">
        <v>335</v>
      </c>
      <c r="C4" s="61"/>
      <c r="D4" s="61"/>
      <c r="E4" s="58"/>
      <c r="F4" s="58"/>
      <c r="G4" s="109" t="s">
        <v>17</v>
      </c>
      <c r="H4" s="61" t="s">
        <v>49</v>
      </c>
      <c r="I4" s="61"/>
    </row>
    <row r="5" spans="1:14" x14ac:dyDescent="0.2">
      <c r="A5" s="58" t="s">
        <v>16</v>
      </c>
      <c r="B5" s="61" t="s">
        <v>336</v>
      </c>
      <c r="C5" s="62"/>
      <c r="D5" s="62"/>
      <c r="E5" s="58"/>
      <c r="F5" s="58"/>
      <c r="G5" s="109" t="s">
        <v>18</v>
      </c>
      <c r="H5" s="62" t="s">
        <v>337</v>
      </c>
      <c r="I5" s="62"/>
    </row>
    <row r="6" spans="1:14" ht="3" customHeight="1" x14ac:dyDescent="0.2">
      <c r="A6" s="58"/>
      <c r="B6" s="58"/>
      <c r="C6" s="58"/>
      <c r="D6" s="58"/>
      <c r="E6" s="58"/>
      <c r="F6" s="58"/>
      <c r="G6" s="58"/>
      <c r="H6" s="58"/>
      <c r="I6" s="58"/>
    </row>
    <row r="7" spans="1:14" ht="54.75" customHeight="1" x14ac:dyDescent="0.2">
      <c r="A7" s="261" t="s">
        <v>349</v>
      </c>
      <c r="B7" s="261"/>
      <c r="C7" s="261"/>
      <c r="D7" s="261"/>
      <c r="E7" s="261"/>
      <c r="F7" s="261"/>
      <c r="G7" s="261"/>
      <c r="H7" s="261"/>
      <c r="I7" s="261"/>
    </row>
    <row r="8" spans="1:14" ht="5.45" customHeight="1" x14ac:dyDescent="0.2">
      <c r="A8" s="58"/>
      <c r="B8" s="58"/>
      <c r="C8" s="58"/>
      <c r="D8" s="58"/>
      <c r="E8" s="58"/>
      <c r="F8" s="58"/>
      <c r="G8" s="58"/>
      <c r="H8" s="58"/>
      <c r="I8" s="58"/>
    </row>
    <row r="9" spans="1:14" ht="27.75" customHeight="1" x14ac:dyDescent="0.2">
      <c r="A9" s="270" t="s">
        <v>338</v>
      </c>
      <c r="B9" s="270"/>
      <c r="C9" s="270"/>
      <c r="D9" s="270"/>
      <c r="E9" s="270"/>
      <c r="F9" s="270"/>
      <c r="G9" s="270"/>
      <c r="H9" s="270"/>
      <c r="I9" s="270"/>
    </row>
    <row r="10" spans="1:14" ht="7.5" customHeight="1" x14ac:dyDescent="0.2">
      <c r="A10" s="58"/>
      <c r="B10" s="58"/>
      <c r="C10" s="58"/>
      <c r="D10" s="58"/>
      <c r="E10" s="58"/>
      <c r="F10" s="58"/>
      <c r="G10" s="58"/>
      <c r="H10" s="58"/>
      <c r="I10" s="58"/>
    </row>
    <row r="11" spans="1:14" ht="84.75" customHeight="1" x14ac:dyDescent="0.2">
      <c r="A11" s="262" t="s">
        <v>350</v>
      </c>
      <c r="B11" s="262"/>
      <c r="C11" s="262"/>
      <c r="D11" s="262"/>
      <c r="E11" s="262"/>
      <c r="F11" s="262"/>
      <c r="G11" s="262"/>
      <c r="H11" s="262"/>
      <c r="I11" s="262"/>
    </row>
    <row r="12" spans="1:14" ht="12" customHeight="1" x14ac:dyDescent="0.2">
      <c r="A12" s="261" t="s">
        <v>264</v>
      </c>
      <c r="B12" s="261"/>
      <c r="C12" s="261"/>
      <c r="D12" s="261"/>
      <c r="E12" s="261"/>
      <c r="F12" s="261"/>
      <c r="G12" s="261"/>
      <c r="H12" s="261"/>
      <c r="I12" s="261"/>
    </row>
    <row r="13" spans="1:14" ht="6" customHeight="1" x14ac:dyDescent="0.2">
      <c r="A13" s="58"/>
      <c r="B13" s="58"/>
      <c r="C13" s="58"/>
      <c r="D13" s="58"/>
      <c r="E13" s="58"/>
      <c r="F13" s="58"/>
      <c r="G13" s="58"/>
      <c r="H13" s="58"/>
      <c r="I13" s="58"/>
    </row>
    <row r="14" spans="1:14" ht="45.2" customHeight="1" x14ac:dyDescent="0.2">
      <c r="A14" s="244" t="s">
        <v>339</v>
      </c>
      <c r="B14" s="244"/>
      <c r="C14" s="244"/>
      <c r="D14" s="244"/>
      <c r="E14" s="244"/>
      <c r="F14" s="244"/>
      <c r="G14" s="244"/>
      <c r="H14" s="244"/>
      <c r="I14" s="244"/>
    </row>
    <row r="15" spans="1:14" ht="1.7" customHeight="1" x14ac:dyDescent="0.2">
      <c r="A15" s="58"/>
      <c r="B15" s="58"/>
      <c r="C15" s="58"/>
      <c r="D15" s="58"/>
      <c r="E15" s="58"/>
      <c r="F15" s="58"/>
      <c r="G15" s="58"/>
      <c r="H15" s="58"/>
      <c r="I15" s="58"/>
    </row>
    <row r="16" spans="1:14" x14ac:dyDescent="0.2">
      <c r="A16" s="263" t="s">
        <v>11</v>
      </c>
      <c r="B16" s="264"/>
      <c r="C16" s="264"/>
      <c r="D16" s="264"/>
      <c r="E16" s="264"/>
      <c r="F16" s="264"/>
      <c r="G16" s="264"/>
      <c r="H16" s="264"/>
      <c r="I16" s="265"/>
      <c r="N16" s="141"/>
    </row>
    <row r="17" spans="1:11" s="207" customFormat="1" x14ac:dyDescent="0.2">
      <c r="A17" s="41"/>
      <c r="B17" s="42"/>
      <c r="C17" s="43" t="s">
        <v>29</v>
      </c>
      <c r="D17" s="43" t="s">
        <v>30</v>
      </c>
      <c r="E17" s="43" t="s">
        <v>31</v>
      </c>
      <c r="F17" s="43" t="s">
        <v>32</v>
      </c>
      <c r="G17" s="10" t="s">
        <v>374</v>
      </c>
      <c r="H17" s="10" t="s">
        <v>375</v>
      </c>
      <c r="I17" s="10" t="s">
        <v>376</v>
      </c>
    </row>
    <row r="18" spans="1:11" x14ac:dyDescent="0.2">
      <c r="A18" s="63"/>
      <c r="B18" s="64"/>
      <c r="C18" s="110" t="s">
        <v>10</v>
      </c>
      <c r="D18" s="13" t="s">
        <v>10</v>
      </c>
      <c r="E18" s="13" t="s">
        <v>10</v>
      </c>
      <c r="F18" s="13" t="s">
        <v>10</v>
      </c>
      <c r="G18" s="13" t="s">
        <v>377</v>
      </c>
      <c r="H18" s="13" t="s">
        <v>377</v>
      </c>
      <c r="I18" s="13" t="s">
        <v>377</v>
      </c>
    </row>
    <row r="19" spans="1:11" x14ac:dyDescent="0.2">
      <c r="A19" s="63" t="s">
        <v>0</v>
      </c>
      <c r="B19" s="64"/>
      <c r="C19" s="65">
        <v>2491846</v>
      </c>
      <c r="D19" s="65">
        <v>2491846</v>
      </c>
      <c r="E19" s="65">
        <v>2079486</v>
      </c>
      <c r="F19" s="65">
        <v>2079486</v>
      </c>
      <c r="G19" s="65">
        <v>2079486</v>
      </c>
      <c r="H19" s="65">
        <v>2079486</v>
      </c>
      <c r="I19" s="65">
        <v>2079486</v>
      </c>
    </row>
    <row r="20" spans="1:11" x14ac:dyDescent="0.2">
      <c r="A20" s="63" t="s">
        <v>1</v>
      </c>
      <c r="B20" s="64"/>
      <c r="C20" s="65">
        <v>3518581.5999999996</v>
      </c>
      <c r="D20" s="23">
        <f t="shared" ref="D20:I20" si="0">C30</f>
        <v>3695043.5499999993</v>
      </c>
      <c r="E20" s="23">
        <f t="shared" si="0"/>
        <v>4004961.8099999996</v>
      </c>
      <c r="F20" s="23">
        <f t="shared" si="0"/>
        <v>4624794.88</v>
      </c>
      <c r="G20" s="23">
        <f t="shared" si="0"/>
        <v>5644134.8899999997</v>
      </c>
      <c r="H20" s="23">
        <f t="shared" si="0"/>
        <v>5644134.8899999997</v>
      </c>
      <c r="I20" s="23">
        <f t="shared" si="0"/>
        <v>5644134.8899999997</v>
      </c>
    </row>
    <row r="21" spans="1:11" x14ac:dyDescent="0.2">
      <c r="A21" s="63" t="s">
        <v>2</v>
      </c>
      <c r="B21" s="64"/>
      <c r="C21" s="152">
        <v>1486665.64</v>
      </c>
      <c r="D21" s="152">
        <v>1304166.22</v>
      </c>
      <c r="E21" s="152">
        <v>1371455.33</v>
      </c>
      <c r="F21" s="152">
        <v>1503200.72</v>
      </c>
      <c r="G21" s="152">
        <v>1503200.72</v>
      </c>
      <c r="H21" s="152">
        <v>1503200.72</v>
      </c>
      <c r="I21" s="152">
        <v>1503200.72</v>
      </c>
    </row>
    <row r="22" spans="1:11" x14ac:dyDescent="0.2">
      <c r="A22" s="63" t="s">
        <v>3</v>
      </c>
      <c r="B22" s="64"/>
      <c r="C22" s="152">
        <v>1310203.69</v>
      </c>
      <c r="D22" s="152">
        <v>994247.96</v>
      </c>
      <c r="E22" s="152">
        <v>751622.26</v>
      </c>
      <c r="F22" s="152">
        <v>483860.71</v>
      </c>
      <c r="G22" s="152">
        <v>1503200.72</v>
      </c>
      <c r="H22" s="152">
        <v>1503200.72</v>
      </c>
      <c r="I22" s="152">
        <v>1503200.72</v>
      </c>
      <c r="K22" s="66"/>
    </row>
    <row r="23" spans="1:11" ht="9.1999999999999993" customHeight="1" x14ac:dyDescent="0.2">
      <c r="A23" s="63"/>
      <c r="B23" s="64"/>
      <c r="C23" s="65"/>
      <c r="D23" s="23"/>
      <c r="E23" s="23"/>
      <c r="F23" s="23"/>
      <c r="G23" s="23"/>
      <c r="H23" s="23"/>
      <c r="I23" s="23"/>
    </row>
    <row r="24" spans="1:11" x14ac:dyDescent="0.2">
      <c r="A24" s="63" t="s">
        <v>4</v>
      </c>
      <c r="B24" s="62"/>
      <c r="C24" s="113"/>
      <c r="D24" s="20"/>
      <c r="E24" s="19"/>
      <c r="F24" s="19"/>
      <c r="G24" s="19"/>
      <c r="H24" s="19"/>
      <c r="I24" s="19"/>
    </row>
    <row r="25" spans="1:11" x14ac:dyDescent="0.2">
      <c r="A25" s="8" t="s">
        <v>257</v>
      </c>
      <c r="B25" s="62"/>
      <c r="C25" s="114"/>
      <c r="D25" s="66"/>
      <c r="E25" s="115"/>
      <c r="F25" s="115"/>
      <c r="G25" s="115"/>
      <c r="H25" s="115"/>
      <c r="I25" s="115"/>
    </row>
    <row r="26" spans="1:11" x14ac:dyDescent="0.2">
      <c r="A26" s="68"/>
      <c r="B26" s="69"/>
      <c r="C26" s="65"/>
      <c r="D26" s="23"/>
      <c r="E26" s="23"/>
      <c r="F26" s="23"/>
      <c r="G26" s="23"/>
      <c r="H26" s="23"/>
      <c r="I26" s="23"/>
    </row>
    <row r="27" spans="1:11" x14ac:dyDescent="0.2">
      <c r="A27" s="68"/>
      <c r="B27" s="69"/>
      <c r="C27" s="65"/>
      <c r="D27" s="23"/>
      <c r="E27" s="23"/>
      <c r="F27" s="23"/>
      <c r="G27" s="23"/>
      <c r="H27" s="23"/>
      <c r="I27" s="23"/>
    </row>
    <row r="28" spans="1:11" x14ac:dyDescent="0.2">
      <c r="A28" s="63" t="s">
        <v>5</v>
      </c>
      <c r="B28" s="64"/>
      <c r="C28" s="65">
        <v>0</v>
      </c>
      <c r="D28" s="23">
        <f t="shared" ref="D28:F28" si="1">SUM(D26:D27)</f>
        <v>0</v>
      </c>
      <c r="E28" s="23">
        <f t="shared" si="1"/>
        <v>0</v>
      </c>
      <c r="F28" s="23">
        <f t="shared" si="1"/>
        <v>0</v>
      </c>
      <c r="G28" s="23">
        <f t="shared" ref="G28:I28" si="2">SUM(G26:G27)</f>
        <v>0</v>
      </c>
      <c r="H28" s="23">
        <f t="shared" si="2"/>
        <v>0</v>
      </c>
      <c r="I28" s="23">
        <f t="shared" si="2"/>
        <v>0</v>
      </c>
    </row>
    <row r="29" spans="1:11" x14ac:dyDescent="0.2">
      <c r="A29" s="63"/>
      <c r="B29" s="64"/>
      <c r="C29" s="65"/>
      <c r="D29" s="23"/>
      <c r="E29" s="23"/>
      <c r="F29" s="23"/>
      <c r="G29" s="23"/>
      <c r="H29" s="23"/>
      <c r="I29" s="23"/>
    </row>
    <row r="30" spans="1:11" x14ac:dyDescent="0.2">
      <c r="A30" s="63" t="s">
        <v>7</v>
      </c>
      <c r="B30" s="64"/>
      <c r="C30" s="67">
        <v>3695043.5499999993</v>
      </c>
      <c r="D30" s="19">
        <f t="shared" ref="D30:I30" si="3">+D20+D21-D22+D28</f>
        <v>4004961.8099999996</v>
      </c>
      <c r="E30" s="19">
        <f t="shared" si="3"/>
        <v>4624794.88</v>
      </c>
      <c r="F30" s="19">
        <f t="shared" si="3"/>
        <v>5644134.8899999997</v>
      </c>
      <c r="G30" s="19">
        <f t="shared" si="3"/>
        <v>5644134.8899999997</v>
      </c>
      <c r="H30" s="19">
        <f t="shared" si="3"/>
        <v>5644134.8899999997</v>
      </c>
      <c r="I30" s="19">
        <f t="shared" si="3"/>
        <v>5644134.8899999997</v>
      </c>
    </row>
    <row r="31" spans="1:11" x14ac:dyDescent="0.2">
      <c r="A31" s="68"/>
      <c r="B31" s="69"/>
      <c r="C31" s="65"/>
      <c r="D31" s="23"/>
      <c r="E31" s="23"/>
      <c r="F31" s="23"/>
      <c r="G31" s="23"/>
      <c r="H31" s="23"/>
      <c r="I31" s="23"/>
    </row>
    <row r="32" spans="1:11" x14ac:dyDescent="0.2">
      <c r="A32" s="63" t="s">
        <v>23</v>
      </c>
      <c r="B32" s="64"/>
      <c r="C32" s="70">
        <v>387852.14</v>
      </c>
      <c r="D32" s="116">
        <v>583083.94999999995</v>
      </c>
      <c r="E32" s="116">
        <v>751653.16</v>
      </c>
      <c r="F32" s="116">
        <v>1402336.04</v>
      </c>
      <c r="G32" s="116">
        <v>1402336.04</v>
      </c>
      <c r="H32" s="116">
        <v>1402336.04</v>
      </c>
      <c r="I32" s="116">
        <v>1402336.04</v>
      </c>
    </row>
    <row r="33" spans="1:9" x14ac:dyDescent="0.2">
      <c r="A33" s="68"/>
      <c r="B33" s="69"/>
      <c r="C33" s="65"/>
      <c r="D33" s="23"/>
      <c r="E33" s="23"/>
      <c r="F33" s="23"/>
      <c r="G33" s="23"/>
      <c r="H33" s="23"/>
      <c r="I33" s="23"/>
    </row>
    <row r="34" spans="1:9" x14ac:dyDescent="0.2">
      <c r="A34" s="63" t="s">
        <v>24</v>
      </c>
      <c r="B34" s="71"/>
      <c r="C34" s="72">
        <v>3307191.4099999992</v>
      </c>
      <c r="D34" s="72">
        <f t="shared" ref="D34:I34" si="4">D30-D32</f>
        <v>3421877.8599999994</v>
      </c>
      <c r="E34" s="72">
        <f t="shared" si="4"/>
        <v>3873141.7199999997</v>
      </c>
      <c r="F34" s="72">
        <f t="shared" si="4"/>
        <v>4241798.8499999996</v>
      </c>
      <c r="G34" s="72">
        <f t="shared" si="4"/>
        <v>4241798.8499999996</v>
      </c>
      <c r="H34" s="72">
        <f t="shared" si="4"/>
        <v>4241798.8499999996</v>
      </c>
      <c r="I34" s="72">
        <f t="shared" si="4"/>
        <v>4241798.8499999996</v>
      </c>
    </row>
    <row r="35" spans="1:9" x14ac:dyDescent="0.2">
      <c r="A35" s="118"/>
      <c r="B35" s="118"/>
      <c r="C35" s="119"/>
      <c r="D35" s="119"/>
      <c r="E35" s="119"/>
      <c r="F35" s="119"/>
      <c r="G35" s="119"/>
      <c r="H35" s="119"/>
      <c r="I35" s="119"/>
    </row>
    <row r="36" spans="1:9" x14ac:dyDescent="0.2">
      <c r="A36" s="120" t="s">
        <v>25</v>
      </c>
      <c r="B36" s="61"/>
      <c r="C36" s="121"/>
      <c r="D36" s="121"/>
      <c r="E36" s="122"/>
      <c r="F36" s="122"/>
      <c r="G36" s="122"/>
      <c r="H36" s="122"/>
      <c r="I36" s="122"/>
    </row>
    <row r="37" spans="1:9" x14ac:dyDescent="0.2">
      <c r="A37" s="123" t="s">
        <v>258</v>
      </c>
      <c r="B37" s="69"/>
      <c r="C37" s="116"/>
      <c r="D37" s="116"/>
      <c r="E37" s="70"/>
      <c r="F37" s="70"/>
      <c r="G37" s="70"/>
      <c r="H37" s="70"/>
      <c r="I37" s="70"/>
    </row>
    <row r="38" spans="1:9" ht="7.5" customHeight="1" x14ac:dyDescent="0.2">
      <c r="A38" s="63"/>
      <c r="B38" s="64"/>
      <c r="C38" s="65"/>
      <c r="D38" s="65"/>
      <c r="E38" s="65"/>
      <c r="F38" s="65"/>
      <c r="G38" s="65"/>
      <c r="H38" s="65"/>
      <c r="I38" s="65"/>
    </row>
    <row r="39" spans="1:9" x14ac:dyDescent="0.2">
      <c r="A39" s="63" t="s">
        <v>6</v>
      </c>
      <c r="B39" s="64"/>
      <c r="C39" s="23"/>
      <c r="D39" s="23"/>
      <c r="E39" s="65"/>
      <c r="F39" s="65"/>
      <c r="G39" s="65"/>
      <c r="H39" s="65"/>
      <c r="I39" s="65"/>
    </row>
    <row r="40" spans="1:9" ht="6.75" customHeight="1" x14ac:dyDescent="0.2">
      <c r="A40" s="63"/>
      <c r="B40" s="64"/>
      <c r="C40" s="23"/>
      <c r="D40" s="23"/>
      <c r="E40" s="65"/>
      <c r="F40" s="65"/>
      <c r="G40" s="65"/>
      <c r="H40" s="65"/>
      <c r="I40" s="65"/>
    </row>
    <row r="41" spans="1:9" x14ac:dyDescent="0.2">
      <c r="A41" s="123" t="s">
        <v>8</v>
      </c>
      <c r="B41" s="71"/>
      <c r="C41" s="23"/>
      <c r="D41" s="23"/>
      <c r="E41" s="65"/>
      <c r="F41" s="65"/>
      <c r="G41" s="65"/>
      <c r="H41" s="65"/>
      <c r="I41" s="65"/>
    </row>
    <row r="42" spans="1:9" x14ac:dyDescent="0.2">
      <c r="A42" s="124" t="s">
        <v>9</v>
      </c>
      <c r="B42" s="125"/>
      <c r="C42" s="23"/>
      <c r="D42" s="23"/>
      <c r="E42" s="65"/>
      <c r="F42" s="65"/>
      <c r="G42" s="65"/>
      <c r="H42" s="65"/>
      <c r="I42" s="65"/>
    </row>
  </sheetData>
  <mergeCells count="6">
    <mergeCell ref="A16:I16"/>
    <mergeCell ref="A7:I7"/>
    <mergeCell ref="A9:I9"/>
    <mergeCell ref="A11:I11"/>
    <mergeCell ref="A12:I12"/>
    <mergeCell ref="A14:I14"/>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9F0FB0-3E3B-4F16-B860-A52511FE0824}">
  <sheetPr>
    <pageSetUpPr fitToPage="1"/>
  </sheetPr>
  <dimension ref="A1:M46"/>
  <sheetViews>
    <sheetView topLeftCell="A4" zoomScaleNormal="100" zoomScaleSheetLayoutView="100" workbookViewId="0">
      <selection activeCell="E20" sqref="E20"/>
    </sheetView>
  </sheetViews>
  <sheetFormatPr defaultColWidth="10.28515625" defaultRowHeight="12.75" x14ac:dyDescent="0.2"/>
  <cols>
    <col min="1" max="2" width="14.7109375" style="7" customWidth="1"/>
    <col min="3" max="8" width="14" style="7" customWidth="1"/>
    <col min="9" max="9" width="13.140625" style="7" customWidth="1"/>
    <col min="10" max="16384" width="10.28515625" style="7"/>
  </cols>
  <sheetData>
    <row r="1" spans="1:12" x14ac:dyDescent="0.2">
      <c r="A1" s="58"/>
      <c r="B1" s="58"/>
      <c r="C1" s="58"/>
      <c r="D1" s="58"/>
      <c r="E1" s="58"/>
      <c r="F1" s="58"/>
      <c r="G1" s="58"/>
      <c r="H1" s="58"/>
      <c r="I1" s="58"/>
    </row>
    <row r="2" spans="1:12" x14ac:dyDescent="0.2">
      <c r="A2" s="58" t="s">
        <v>12</v>
      </c>
      <c r="B2" s="61" t="s">
        <v>44</v>
      </c>
      <c r="C2" s="61"/>
      <c r="D2" s="61"/>
      <c r="E2" s="58"/>
      <c r="F2" s="58"/>
      <c r="G2" s="109" t="s">
        <v>13</v>
      </c>
      <c r="H2" s="38" t="s">
        <v>246</v>
      </c>
      <c r="I2" s="61"/>
    </row>
    <row r="3" spans="1:12" x14ac:dyDescent="0.2">
      <c r="A3" s="58" t="s">
        <v>21</v>
      </c>
      <c r="B3" s="61" t="s">
        <v>340</v>
      </c>
      <c r="C3" s="61"/>
      <c r="D3" s="61"/>
      <c r="E3" s="58"/>
      <c r="F3" s="58"/>
      <c r="G3" s="109" t="s">
        <v>14</v>
      </c>
      <c r="H3" s="40" t="s">
        <v>248</v>
      </c>
      <c r="I3" s="62"/>
    </row>
    <row r="4" spans="1:12" x14ac:dyDescent="0.2">
      <c r="A4" s="58" t="s">
        <v>15</v>
      </c>
      <c r="B4" s="61" t="s">
        <v>341</v>
      </c>
      <c r="C4" s="61"/>
      <c r="D4" s="61"/>
      <c r="E4" s="58"/>
      <c r="F4" s="58"/>
      <c r="G4" s="109" t="s">
        <v>17</v>
      </c>
      <c r="H4" s="61" t="s">
        <v>49</v>
      </c>
      <c r="I4" s="61"/>
    </row>
    <row r="5" spans="1:12" x14ac:dyDescent="0.2">
      <c r="A5" s="58" t="s">
        <v>16</v>
      </c>
      <c r="B5" s="61" t="s">
        <v>342</v>
      </c>
      <c r="C5" s="62"/>
      <c r="D5" s="62"/>
      <c r="E5" s="58"/>
      <c r="F5" s="58"/>
      <c r="G5" s="109" t="s">
        <v>18</v>
      </c>
      <c r="H5" s="62" t="s">
        <v>343</v>
      </c>
      <c r="I5" s="62"/>
    </row>
    <row r="6" spans="1:12" ht="8.4499999999999993" hidden="1" customHeight="1" x14ac:dyDescent="0.2">
      <c r="A6" s="58"/>
      <c r="B6" s="58"/>
      <c r="C6" s="58"/>
      <c r="D6" s="58"/>
      <c r="E6" s="58"/>
      <c r="F6" s="58"/>
      <c r="G6" s="58"/>
      <c r="H6" s="58"/>
      <c r="I6" s="58"/>
    </row>
    <row r="7" spans="1:12" ht="5.45" customHeight="1" x14ac:dyDescent="0.2">
      <c r="A7" s="58"/>
      <c r="B7" s="58"/>
      <c r="C7" s="58"/>
      <c r="D7" s="58"/>
      <c r="E7" s="58"/>
      <c r="F7" s="58"/>
      <c r="G7" s="58"/>
      <c r="H7" s="58"/>
      <c r="I7" s="58"/>
    </row>
    <row r="8" spans="1:12" ht="14.25" customHeight="1" x14ac:dyDescent="0.2">
      <c r="A8" s="261" t="s">
        <v>344</v>
      </c>
      <c r="B8" s="261"/>
      <c r="C8" s="261"/>
      <c r="D8" s="261"/>
      <c r="E8" s="261"/>
      <c r="F8" s="261"/>
      <c r="G8" s="261"/>
      <c r="H8" s="261"/>
      <c r="I8" s="261"/>
    </row>
    <row r="9" spans="1:12" ht="6.75" customHeight="1" x14ac:dyDescent="0.2">
      <c r="A9" s="58"/>
      <c r="B9" s="58"/>
      <c r="C9" s="58"/>
      <c r="D9" s="58"/>
      <c r="E9" s="58"/>
      <c r="F9" s="58"/>
      <c r="G9" s="58"/>
      <c r="H9" s="58"/>
      <c r="I9" s="58"/>
    </row>
    <row r="10" spans="1:12" x14ac:dyDescent="0.2">
      <c r="A10" s="58" t="s">
        <v>345</v>
      </c>
      <c r="B10" s="58"/>
      <c r="C10" s="58"/>
      <c r="D10" s="58"/>
      <c r="E10" s="58"/>
      <c r="F10" s="58"/>
      <c r="G10" s="58"/>
      <c r="H10" s="58"/>
      <c r="I10" s="58"/>
    </row>
    <row r="11" spans="1:12" ht="6.75" customHeight="1" x14ac:dyDescent="0.2">
      <c r="A11" s="261" t="s">
        <v>346</v>
      </c>
      <c r="B11" s="261"/>
      <c r="C11" s="261"/>
      <c r="D11" s="261"/>
      <c r="E11" s="261"/>
      <c r="F11" s="261"/>
      <c r="G11" s="261"/>
      <c r="H11" s="261"/>
      <c r="I11" s="261"/>
    </row>
    <row r="12" spans="1:12" ht="24.75" customHeight="1" x14ac:dyDescent="0.2">
      <c r="A12" s="261"/>
      <c r="B12" s="261"/>
      <c r="C12" s="261"/>
      <c r="D12" s="261"/>
      <c r="E12" s="261"/>
      <c r="F12" s="261"/>
      <c r="G12" s="261"/>
      <c r="H12" s="261"/>
      <c r="I12" s="261"/>
    </row>
    <row r="13" spans="1:12" ht="5.45" customHeight="1" x14ac:dyDescent="0.2">
      <c r="A13" s="58"/>
      <c r="B13" s="58"/>
      <c r="C13" s="58"/>
      <c r="D13" s="58"/>
      <c r="E13" s="58"/>
      <c r="F13" s="58"/>
      <c r="G13" s="58"/>
      <c r="H13" s="58"/>
      <c r="I13" s="58"/>
    </row>
    <row r="14" spans="1:12" x14ac:dyDescent="0.2">
      <c r="A14" s="262" t="s">
        <v>255</v>
      </c>
      <c r="B14" s="262"/>
      <c r="C14" s="262"/>
      <c r="D14" s="262"/>
      <c r="E14" s="262"/>
      <c r="F14" s="262"/>
      <c r="G14" s="262"/>
      <c r="H14" s="262"/>
      <c r="I14" s="262"/>
    </row>
    <row r="15" spans="1:12" x14ac:dyDescent="0.2">
      <c r="A15" s="262"/>
      <c r="B15" s="262"/>
      <c r="C15" s="262"/>
      <c r="D15" s="262"/>
      <c r="E15" s="262"/>
      <c r="F15" s="262"/>
      <c r="G15" s="262"/>
      <c r="H15" s="262"/>
      <c r="I15" s="262"/>
    </row>
    <row r="16" spans="1:12" ht="108" customHeight="1" x14ac:dyDescent="0.2">
      <c r="A16" s="274" t="s">
        <v>456</v>
      </c>
      <c r="B16" s="274"/>
      <c r="C16" s="274"/>
      <c r="D16" s="274"/>
      <c r="E16" s="274"/>
      <c r="F16" s="274"/>
      <c r="G16" s="274"/>
      <c r="H16" s="274"/>
      <c r="I16" s="274"/>
      <c r="L16" s="217"/>
    </row>
    <row r="17" spans="1:13" ht="6" customHeight="1" x14ac:dyDescent="0.2">
      <c r="A17" s="58"/>
      <c r="B17" s="58"/>
      <c r="C17" s="58"/>
      <c r="D17" s="58"/>
      <c r="E17" s="58"/>
      <c r="F17" s="58"/>
      <c r="G17" s="58"/>
      <c r="H17" s="58"/>
      <c r="I17" s="58"/>
    </row>
    <row r="18" spans="1:13" x14ac:dyDescent="0.2">
      <c r="A18" s="263" t="s">
        <v>11</v>
      </c>
      <c r="B18" s="264"/>
      <c r="C18" s="264"/>
      <c r="D18" s="264"/>
      <c r="E18" s="264"/>
      <c r="F18" s="264"/>
      <c r="G18" s="264"/>
      <c r="H18" s="264"/>
      <c r="I18" s="265"/>
      <c r="M18" s="141"/>
    </row>
    <row r="19" spans="1:13" s="207" customFormat="1" x14ac:dyDescent="0.2">
      <c r="A19" s="41"/>
      <c r="B19" s="42"/>
      <c r="C19" s="43" t="s">
        <v>29</v>
      </c>
      <c r="D19" s="43" t="s">
        <v>30</v>
      </c>
      <c r="E19" s="43" t="s">
        <v>31</v>
      </c>
      <c r="F19" s="43" t="s">
        <v>32</v>
      </c>
      <c r="G19" s="10" t="s">
        <v>374</v>
      </c>
      <c r="H19" s="10" t="s">
        <v>375</v>
      </c>
      <c r="I19" s="10" t="s">
        <v>376</v>
      </c>
    </row>
    <row r="20" spans="1:13" x14ac:dyDescent="0.2">
      <c r="A20" s="63"/>
      <c r="B20" s="64"/>
      <c r="C20" s="110" t="s">
        <v>10</v>
      </c>
      <c r="D20" s="13" t="s">
        <v>10</v>
      </c>
      <c r="E20" s="13" t="s">
        <v>10</v>
      </c>
      <c r="F20" s="13" t="s">
        <v>10</v>
      </c>
      <c r="G20" s="13" t="s">
        <v>377</v>
      </c>
      <c r="H20" s="13" t="s">
        <v>377</v>
      </c>
      <c r="I20" s="13" t="s">
        <v>377</v>
      </c>
      <c r="M20" s="141"/>
    </row>
    <row r="21" spans="1:13" x14ac:dyDescent="0.2">
      <c r="A21" s="63" t="s">
        <v>0</v>
      </c>
      <c r="B21" s="64"/>
      <c r="C21" s="65">
        <v>5559885</v>
      </c>
      <c r="D21" s="65">
        <v>5559885</v>
      </c>
      <c r="E21" s="65">
        <v>5507827</v>
      </c>
      <c r="F21" s="65">
        <v>5559885</v>
      </c>
      <c r="G21" s="208">
        <v>6784381</v>
      </c>
      <c r="H21" s="208">
        <v>6937228</v>
      </c>
      <c r="I21" s="208">
        <v>6937228</v>
      </c>
      <c r="L21" s="7" t="s">
        <v>433</v>
      </c>
    </row>
    <row r="22" spans="1:13" x14ac:dyDescent="0.2">
      <c r="A22" s="63" t="s">
        <v>1</v>
      </c>
      <c r="B22" s="64"/>
      <c r="C22" s="65">
        <v>13943723.529999997</v>
      </c>
      <c r="D22" s="65">
        <f t="shared" ref="D22:I22" si="0">C33</f>
        <v>10936552.439999998</v>
      </c>
      <c r="E22" s="65">
        <f t="shared" si="0"/>
        <v>14256835.719999999</v>
      </c>
      <c r="F22" s="65">
        <f t="shared" si="0"/>
        <v>13974974.919999998</v>
      </c>
      <c r="G22" s="65">
        <f t="shared" si="0"/>
        <v>13920498.439999999</v>
      </c>
      <c r="H22" s="65">
        <f t="shared" si="0"/>
        <v>13920498.439999998</v>
      </c>
      <c r="I22" s="65">
        <f t="shared" si="0"/>
        <v>13920498.439999998</v>
      </c>
    </row>
    <row r="23" spans="1:13" x14ac:dyDescent="0.2">
      <c r="A23" s="63" t="s">
        <v>2</v>
      </c>
      <c r="B23" s="64"/>
      <c r="C23" s="111">
        <v>1355154.37</v>
      </c>
      <c r="D23" s="111">
        <v>7731732.2300000004</v>
      </c>
      <c r="E23" s="111">
        <v>3939726.75</v>
      </c>
      <c r="F23" s="111">
        <v>4427517.12</v>
      </c>
      <c r="G23" s="218">
        <v>4548240</v>
      </c>
      <c r="H23" s="218">
        <v>4548240</v>
      </c>
      <c r="I23" s="218">
        <v>4548240</v>
      </c>
      <c r="K23" s="112"/>
    </row>
    <row r="24" spans="1:13" x14ac:dyDescent="0.2">
      <c r="A24" s="63" t="s">
        <v>3</v>
      </c>
      <c r="B24" s="64"/>
      <c r="C24" s="111">
        <v>4362325.46</v>
      </c>
      <c r="D24" s="111">
        <v>4411448.95</v>
      </c>
      <c r="E24" s="111">
        <v>4221587.55</v>
      </c>
      <c r="F24" s="111">
        <v>4481993.5999999996</v>
      </c>
      <c r="G24" s="218">
        <v>4548240</v>
      </c>
      <c r="H24" s="218">
        <v>4548240</v>
      </c>
      <c r="I24" s="218">
        <v>4548240</v>
      </c>
    </row>
    <row r="25" spans="1:13" x14ac:dyDescent="0.2">
      <c r="A25" s="63"/>
      <c r="B25" s="64"/>
      <c r="C25" s="65"/>
      <c r="D25" s="23"/>
      <c r="E25" s="23"/>
      <c r="F25" s="23"/>
      <c r="G25" s="23"/>
      <c r="H25" s="23"/>
      <c r="I25" s="23"/>
    </row>
    <row r="26" spans="1:13" x14ac:dyDescent="0.2">
      <c r="A26" s="63" t="s">
        <v>4</v>
      </c>
      <c r="B26" s="62"/>
      <c r="C26" s="113"/>
      <c r="D26" s="20"/>
      <c r="E26" s="19"/>
      <c r="F26" s="19"/>
      <c r="G26" s="19"/>
      <c r="H26" s="19"/>
      <c r="I26" s="19"/>
    </row>
    <row r="27" spans="1:13" x14ac:dyDescent="0.2">
      <c r="A27" s="8" t="s">
        <v>257</v>
      </c>
      <c r="B27" s="62"/>
      <c r="C27" s="114"/>
      <c r="D27" s="66"/>
      <c r="E27" s="115"/>
      <c r="F27" s="115"/>
      <c r="G27" s="115"/>
      <c r="H27" s="115"/>
      <c r="I27" s="115"/>
    </row>
    <row r="28" spans="1:13" ht="12.75" customHeight="1" x14ac:dyDescent="0.2">
      <c r="A28" s="68"/>
      <c r="B28" s="69"/>
      <c r="C28" s="65"/>
      <c r="D28" s="23"/>
      <c r="E28" s="23"/>
      <c r="F28" s="23"/>
      <c r="G28" s="23"/>
      <c r="H28" s="23"/>
      <c r="I28" s="23"/>
    </row>
    <row r="29" spans="1:13" hidden="1" x14ac:dyDescent="0.2">
      <c r="A29" s="68"/>
      <c r="B29" s="69"/>
      <c r="C29" s="65"/>
      <c r="D29" s="23"/>
      <c r="E29" s="23"/>
      <c r="F29" s="23"/>
      <c r="G29" s="23"/>
      <c r="H29" s="23"/>
      <c r="I29" s="23"/>
    </row>
    <row r="30" spans="1:13" x14ac:dyDescent="0.2">
      <c r="A30" s="68"/>
      <c r="B30" s="69"/>
      <c r="C30" s="65"/>
      <c r="D30" s="23"/>
      <c r="E30" s="23"/>
      <c r="F30" s="23"/>
      <c r="G30" s="23"/>
      <c r="H30" s="23"/>
      <c r="I30" s="23"/>
    </row>
    <row r="31" spans="1:13" x14ac:dyDescent="0.2">
      <c r="A31" s="63" t="s">
        <v>5</v>
      </c>
      <c r="B31" s="64"/>
      <c r="C31" s="65">
        <v>0</v>
      </c>
      <c r="D31" s="23">
        <f>D28+D29+D30</f>
        <v>0</v>
      </c>
      <c r="E31" s="23">
        <f>E28+E29+E30</f>
        <v>0</v>
      </c>
      <c r="F31" s="23">
        <f>F28+F29+F30</f>
        <v>0</v>
      </c>
      <c r="G31" s="23">
        <f t="shared" ref="G31:I31" si="1">G28+G29+G30</f>
        <v>0</v>
      </c>
      <c r="H31" s="23">
        <f t="shared" si="1"/>
        <v>0</v>
      </c>
      <c r="I31" s="23">
        <f t="shared" si="1"/>
        <v>0</v>
      </c>
    </row>
    <row r="32" spans="1:13" x14ac:dyDescent="0.2">
      <c r="A32" s="63"/>
      <c r="B32" s="64"/>
      <c r="C32" s="65"/>
      <c r="D32" s="23"/>
      <c r="E32" s="23"/>
      <c r="F32" s="23"/>
      <c r="G32" s="23"/>
      <c r="H32" s="23"/>
      <c r="I32" s="23"/>
    </row>
    <row r="33" spans="1:9" x14ac:dyDescent="0.2">
      <c r="A33" s="63" t="s">
        <v>7</v>
      </c>
      <c r="B33" s="64"/>
      <c r="C33" s="67">
        <v>10936552.439999998</v>
      </c>
      <c r="D33" s="19">
        <f>+D22+D23-D24+D31</f>
        <v>14256835.719999999</v>
      </c>
      <c r="E33" s="19">
        <f>+E22+E23-E24+E31</f>
        <v>13974974.919999998</v>
      </c>
      <c r="F33" s="19">
        <f>+F22+F23-F24+F31</f>
        <v>13920498.439999999</v>
      </c>
      <c r="G33" s="19">
        <f t="shared" ref="G33:I33" si="2">+G22+G23-G24+G31</f>
        <v>13920498.439999998</v>
      </c>
      <c r="H33" s="19">
        <f t="shared" si="2"/>
        <v>13920498.439999998</v>
      </c>
      <c r="I33" s="19">
        <f t="shared" si="2"/>
        <v>13920498.439999998</v>
      </c>
    </row>
    <row r="34" spans="1:9" x14ac:dyDescent="0.2">
      <c r="A34" s="68"/>
      <c r="B34" s="69"/>
      <c r="C34" s="65"/>
      <c r="D34" s="23"/>
      <c r="E34" s="23"/>
      <c r="F34" s="23"/>
      <c r="G34" s="23"/>
      <c r="H34" s="23"/>
      <c r="I34" s="23"/>
    </row>
    <row r="35" spans="1:9" x14ac:dyDescent="0.2">
      <c r="A35" s="63" t="s">
        <v>23</v>
      </c>
      <c r="B35" s="64"/>
      <c r="C35" s="65">
        <v>363516.26</v>
      </c>
      <c r="D35" s="23">
        <v>203443.4</v>
      </c>
      <c r="E35" s="23">
        <v>934896.01</v>
      </c>
      <c r="F35" s="23">
        <v>389104.83</v>
      </c>
      <c r="G35" s="23">
        <v>389104.83</v>
      </c>
      <c r="H35" s="23">
        <v>389104.83</v>
      </c>
      <c r="I35" s="23">
        <v>389104.83</v>
      </c>
    </row>
    <row r="36" spans="1:9" x14ac:dyDescent="0.2">
      <c r="A36" s="68"/>
      <c r="B36" s="69"/>
      <c r="C36" s="65"/>
      <c r="D36" s="65"/>
      <c r="E36" s="65"/>
      <c r="F36" s="65"/>
      <c r="G36" s="65"/>
      <c r="H36" s="65"/>
      <c r="I36" s="65"/>
    </row>
    <row r="37" spans="1:9" x14ac:dyDescent="0.2">
      <c r="A37" s="63" t="s">
        <v>24</v>
      </c>
      <c r="B37" s="71"/>
      <c r="C37" s="73">
        <v>10573036.179999998</v>
      </c>
      <c r="D37" s="73">
        <f t="shared" ref="D37:I37" si="3">D33-D35</f>
        <v>14053392.319999998</v>
      </c>
      <c r="E37" s="73">
        <f t="shared" si="3"/>
        <v>13040078.909999998</v>
      </c>
      <c r="F37" s="73">
        <f t="shared" si="3"/>
        <v>13531393.609999999</v>
      </c>
      <c r="G37" s="73">
        <f t="shared" si="3"/>
        <v>13531393.609999998</v>
      </c>
      <c r="H37" s="73">
        <f t="shared" si="3"/>
        <v>13531393.609999998</v>
      </c>
      <c r="I37" s="73">
        <f t="shared" si="3"/>
        <v>13531393.609999998</v>
      </c>
    </row>
    <row r="38" spans="1:9" x14ac:dyDescent="0.2">
      <c r="A38" s="118"/>
      <c r="B38" s="118"/>
      <c r="C38" s="119"/>
      <c r="D38" s="119"/>
      <c r="E38" s="119"/>
      <c r="F38" s="119"/>
      <c r="G38" s="119"/>
      <c r="H38" s="119"/>
      <c r="I38" s="119"/>
    </row>
    <row r="39" spans="1:9" x14ac:dyDescent="0.2">
      <c r="A39" s="120" t="s">
        <v>25</v>
      </c>
      <c r="B39" s="61"/>
      <c r="C39" s="121"/>
      <c r="D39" s="121"/>
      <c r="E39" s="122"/>
      <c r="F39" s="122"/>
      <c r="G39" s="122"/>
      <c r="H39" s="122"/>
      <c r="I39" s="122"/>
    </row>
    <row r="40" spans="1:9" x14ac:dyDescent="0.2">
      <c r="A40" s="123" t="s">
        <v>258</v>
      </c>
      <c r="B40" s="69"/>
      <c r="C40" s="116"/>
      <c r="D40" s="116"/>
      <c r="E40" s="70"/>
      <c r="F40" s="70"/>
      <c r="G40" s="70"/>
      <c r="H40" s="70"/>
      <c r="I40" s="70"/>
    </row>
    <row r="41" spans="1:9" x14ac:dyDescent="0.2">
      <c r="A41" s="63" t="s">
        <v>6</v>
      </c>
      <c r="B41" s="64"/>
      <c r="C41" s="23"/>
      <c r="D41" s="23"/>
      <c r="E41" s="65"/>
      <c r="F41" s="65"/>
      <c r="G41" s="65"/>
      <c r="H41" s="65"/>
      <c r="I41" s="65"/>
    </row>
    <row r="42" spans="1:9" x14ac:dyDescent="0.2">
      <c r="A42" s="123" t="s">
        <v>8</v>
      </c>
      <c r="B42" s="71"/>
      <c r="C42" s="23"/>
      <c r="D42" s="23"/>
      <c r="E42" s="65"/>
      <c r="F42" s="65"/>
      <c r="G42" s="65"/>
      <c r="H42" s="65"/>
      <c r="I42" s="65"/>
    </row>
    <row r="43" spans="1:9" x14ac:dyDescent="0.2">
      <c r="A43" s="124" t="s">
        <v>9</v>
      </c>
      <c r="B43" s="125"/>
      <c r="C43" s="23"/>
      <c r="D43" s="23"/>
      <c r="E43" s="65"/>
      <c r="F43" s="65"/>
      <c r="G43" s="65"/>
      <c r="H43" s="65"/>
      <c r="I43" s="65"/>
    </row>
    <row r="46" spans="1:9" x14ac:dyDescent="0.2">
      <c r="G46" s="141"/>
    </row>
  </sheetData>
  <mergeCells count="5">
    <mergeCell ref="A8:I8"/>
    <mergeCell ref="A11:I12"/>
    <mergeCell ref="A14:I15"/>
    <mergeCell ref="A16:I16"/>
    <mergeCell ref="A18:I18"/>
  </mergeCells>
  <printOptions horizontalCentered="1"/>
  <pageMargins left="0.75" right="0.75" top="0.6" bottom="0.55000000000000004" header="0.28000000000000003" footer="0.16"/>
  <pageSetup scale="7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93F825-6A44-47DC-B844-38326E1A1D91}">
  <sheetPr>
    <tabColor rgb="FF00B0F0"/>
  </sheetPr>
  <dimension ref="A1:I45"/>
  <sheetViews>
    <sheetView tabSelected="1" workbookViewId="0">
      <selection activeCell="O37" sqref="O37"/>
    </sheetView>
  </sheetViews>
  <sheetFormatPr defaultColWidth="9.140625" defaultRowHeight="12.75" x14ac:dyDescent="0.2"/>
  <cols>
    <col min="1" max="2" width="14.7109375" style="186" customWidth="1"/>
    <col min="3" max="8" width="14" style="186" customWidth="1"/>
    <col min="9" max="9" width="13.140625" style="186" customWidth="1"/>
    <col min="10" max="16384" width="9.140625" style="186"/>
  </cols>
  <sheetData>
    <row r="1" spans="1:9" x14ac:dyDescent="0.2">
      <c r="A1" s="37"/>
      <c r="B1" s="37"/>
      <c r="C1" s="37"/>
      <c r="D1" s="37"/>
      <c r="E1" s="37"/>
      <c r="F1" s="37"/>
      <c r="G1" s="37"/>
      <c r="H1" s="37"/>
      <c r="I1" s="37"/>
    </row>
    <row r="2" spans="1:9" x14ac:dyDescent="0.2">
      <c r="A2" s="37" t="s">
        <v>12</v>
      </c>
      <c r="B2" s="38" t="s">
        <v>44</v>
      </c>
      <c r="C2" s="38"/>
      <c r="D2" s="38"/>
      <c r="E2" s="37"/>
      <c r="F2" s="37"/>
      <c r="G2" s="39" t="s">
        <v>13</v>
      </c>
      <c r="H2" s="38" t="s">
        <v>98</v>
      </c>
      <c r="I2" s="38"/>
    </row>
    <row r="3" spans="1:9" x14ac:dyDescent="0.2">
      <c r="A3" s="37" t="s">
        <v>21</v>
      </c>
      <c r="B3" s="38" t="s">
        <v>398</v>
      </c>
      <c r="C3" s="38"/>
      <c r="D3" s="38"/>
      <c r="E3" s="37"/>
      <c r="F3" s="37"/>
      <c r="G3" s="39" t="s">
        <v>14</v>
      </c>
      <c r="H3" s="40" t="s">
        <v>100</v>
      </c>
      <c r="I3" s="40"/>
    </row>
    <row r="4" spans="1:9" x14ac:dyDescent="0.2">
      <c r="A4" s="37" t="s">
        <v>15</v>
      </c>
      <c r="B4" s="38" t="s">
        <v>399</v>
      </c>
      <c r="C4" s="38"/>
      <c r="D4" s="38"/>
      <c r="E4" s="37"/>
      <c r="F4" s="37"/>
      <c r="G4" s="39" t="s">
        <v>17</v>
      </c>
      <c r="H4" s="38" t="s">
        <v>49</v>
      </c>
      <c r="I4" s="38"/>
    </row>
    <row r="5" spans="1:9" x14ac:dyDescent="0.2">
      <c r="A5" s="37" t="s">
        <v>16</v>
      </c>
      <c r="B5" s="38" t="s">
        <v>400</v>
      </c>
      <c r="C5" s="40"/>
      <c r="D5" s="40"/>
      <c r="E5" s="37"/>
      <c r="F5" s="37"/>
      <c r="G5" s="39" t="s">
        <v>18</v>
      </c>
      <c r="H5" s="40" t="s">
        <v>401</v>
      </c>
      <c r="I5" s="40"/>
    </row>
    <row r="6" spans="1:9" x14ac:dyDescent="0.2">
      <c r="A6" s="37"/>
      <c r="B6" s="37"/>
      <c r="C6" s="37"/>
      <c r="D6" s="37"/>
      <c r="E6" s="37"/>
      <c r="F6" s="37"/>
      <c r="G6" s="37"/>
      <c r="H6" s="37"/>
      <c r="I6" s="37"/>
    </row>
    <row r="7" spans="1:9" x14ac:dyDescent="0.2">
      <c r="A7" s="37"/>
      <c r="B7" s="37"/>
      <c r="C7" s="37"/>
      <c r="D7" s="37"/>
      <c r="E7" s="37"/>
      <c r="F7" s="37"/>
      <c r="G7" s="37"/>
      <c r="H7" s="37"/>
      <c r="I7" s="37"/>
    </row>
    <row r="8" spans="1:9" ht="27.2" customHeight="1" x14ac:dyDescent="0.2">
      <c r="A8" s="37" t="s">
        <v>113</v>
      </c>
      <c r="B8" s="37"/>
      <c r="C8" s="37"/>
      <c r="D8" s="37"/>
      <c r="E8" s="37"/>
      <c r="F8" s="37"/>
      <c r="G8" s="37"/>
      <c r="H8" s="37"/>
      <c r="I8" s="37"/>
    </row>
    <row r="9" spans="1:9" x14ac:dyDescent="0.2">
      <c r="A9" s="37"/>
      <c r="B9" s="37"/>
      <c r="C9" s="37"/>
      <c r="D9" s="37"/>
      <c r="E9" s="37"/>
      <c r="F9" s="37"/>
      <c r="G9" s="37"/>
      <c r="H9" s="37"/>
      <c r="I9" s="37"/>
    </row>
    <row r="10" spans="1:9" x14ac:dyDescent="0.2">
      <c r="A10" s="37" t="s">
        <v>402</v>
      </c>
      <c r="B10" s="37"/>
      <c r="C10" s="37"/>
      <c r="D10" s="37"/>
      <c r="E10" s="37"/>
      <c r="F10" s="37"/>
      <c r="G10" s="37"/>
      <c r="H10" s="37"/>
      <c r="I10" s="37"/>
    </row>
    <row r="11" spans="1:9" ht="7.5" customHeight="1" x14ac:dyDescent="0.2">
      <c r="A11" s="37"/>
      <c r="B11" s="37"/>
      <c r="C11" s="37"/>
      <c r="D11" s="37"/>
      <c r="E11" s="37"/>
      <c r="F11" s="37"/>
      <c r="G11" s="37"/>
      <c r="H11" s="37"/>
      <c r="I11" s="37"/>
    </row>
    <row r="12" spans="1:9" ht="16.5" customHeight="1" x14ac:dyDescent="0.2">
      <c r="A12" s="37" t="s">
        <v>403</v>
      </c>
      <c r="B12" s="37"/>
      <c r="C12" s="37"/>
      <c r="D12" s="37"/>
      <c r="E12" s="37"/>
      <c r="F12" s="37"/>
      <c r="G12" s="37"/>
      <c r="H12" s="37"/>
      <c r="I12" s="37"/>
    </row>
    <row r="13" spans="1:9" x14ac:dyDescent="0.2">
      <c r="A13" s="37"/>
      <c r="B13" s="37"/>
      <c r="C13" s="37"/>
      <c r="D13" s="37"/>
      <c r="E13" s="37"/>
      <c r="F13" s="37"/>
      <c r="G13" s="37"/>
      <c r="H13" s="37"/>
      <c r="I13" s="37"/>
    </row>
    <row r="14" spans="1:9" x14ac:dyDescent="0.2">
      <c r="A14" s="186" t="s">
        <v>26</v>
      </c>
      <c r="B14" s="37"/>
      <c r="C14" s="37"/>
      <c r="D14" s="37"/>
      <c r="E14" s="37"/>
      <c r="F14" s="37"/>
      <c r="G14" s="37"/>
      <c r="H14" s="37"/>
      <c r="I14" s="37"/>
    </row>
    <row r="15" spans="1:9" ht="14.25" customHeight="1" x14ac:dyDescent="0.2">
      <c r="A15" s="37" t="s">
        <v>404</v>
      </c>
      <c r="B15" s="37"/>
      <c r="C15" s="37"/>
      <c r="D15" s="37"/>
      <c r="E15" s="37"/>
      <c r="F15" s="37"/>
      <c r="G15" s="37"/>
      <c r="H15" s="37"/>
      <c r="I15" s="37"/>
    </row>
    <row r="16" spans="1:9" ht="12.75" customHeight="1" x14ac:dyDescent="0.2">
      <c r="A16" s="186" t="s">
        <v>405</v>
      </c>
      <c r="B16" s="37"/>
      <c r="C16" s="37"/>
      <c r="D16" s="37"/>
      <c r="E16" s="37"/>
      <c r="F16" s="37"/>
      <c r="G16" s="37"/>
      <c r="H16" s="37"/>
      <c r="I16" s="37"/>
    </row>
    <row r="17" spans="1:9" x14ac:dyDescent="0.2">
      <c r="A17" s="37" t="s">
        <v>406</v>
      </c>
      <c r="B17" s="37"/>
      <c r="C17" s="37"/>
      <c r="D17" s="37"/>
      <c r="E17" s="37"/>
      <c r="F17" s="37"/>
      <c r="G17" s="37"/>
      <c r="H17" s="37"/>
      <c r="I17" s="37"/>
    </row>
    <row r="18" spans="1:9" x14ac:dyDescent="0.2">
      <c r="A18" s="249" t="s">
        <v>11</v>
      </c>
      <c r="B18" s="250"/>
      <c r="C18" s="250"/>
      <c r="D18" s="250"/>
      <c r="E18" s="250"/>
      <c r="F18" s="250"/>
      <c r="G18" s="250"/>
      <c r="H18" s="250"/>
      <c r="I18" s="251"/>
    </row>
    <row r="19" spans="1:9" x14ac:dyDescent="0.2">
      <c r="A19" s="41"/>
      <c r="B19" s="42"/>
      <c r="C19" s="43" t="s">
        <v>29</v>
      </c>
      <c r="D19" s="43" t="s">
        <v>30</v>
      </c>
      <c r="E19" s="43" t="s">
        <v>31</v>
      </c>
      <c r="F19" s="43" t="s">
        <v>32</v>
      </c>
      <c r="G19" s="189" t="s">
        <v>374</v>
      </c>
      <c r="H19" s="189" t="s">
        <v>375</v>
      </c>
      <c r="I19" s="189" t="s">
        <v>376</v>
      </c>
    </row>
    <row r="20" spans="1:9" x14ac:dyDescent="0.2">
      <c r="A20" s="41"/>
      <c r="B20" s="42"/>
      <c r="C20" s="13" t="s">
        <v>10</v>
      </c>
      <c r="D20" s="13" t="s">
        <v>10</v>
      </c>
      <c r="E20" s="13" t="s">
        <v>10</v>
      </c>
      <c r="F20" s="13" t="s">
        <v>10</v>
      </c>
      <c r="G20" s="13" t="s">
        <v>377</v>
      </c>
      <c r="H20" s="13" t="s">
        <v>377</v>
      </c>
      <c r="I20" s="13" t="s">
        <v>377</v>
      </c>
    </row>
    <row r="21" spans="1:9" x14ac:dyDescent="0.2">
      <c r="A21" s="41" t="s">
        <v>0</v>
      </c>
      <c r="B21" s="42"/>
      <c r="C21" s="44"/>
      <c r="D21" s="44"/>
      <c r="E21" s="44"/>
      <c r="F21" s="44"/>
      <c r="G21" s="44">
        <v>879541</v>
      </c>
      <c r="H21" s="44">
        <v>923133</v>
      </c>
      <c r="I21" s="44">
        <v>923133</v>
      </c>
    </row>
    <row r="22" spans="1:9" x14ac:dyDescent="0.2">
      <c r="A22" s="41" t="s">
        <v>1</v>
      </c>
      <c r="B22" s="42"/>
      <c r="C22" s="44">
        <f t="shared" ref="C22:I22" si="0">B33</f>
        <v>0</v>
      </c>
      <c r="D22" s="44">
        <f t="shared" si="0"/>
        <v>0</v>
      </c>
      <c r="E22" s="44">
        <f t="shared" si="0"/>
        <v>0</v>
      </c>
      <c r="F22" s="44">
        <f t="shared" si="0"/>
        <v>0</v>
      </c>
      <c r="G22" s="44">
        <f t="shared" si="0"/>
        <v>421818</v>
      </c>
      <c r="H22" s="44">
        <f t="shared" si="0"/>
        <v>763818</v>
      </c>
      <c r="I22" s="44">
        <f t="shared" si="0"/>
        <v>1087818</v>
      </c>
    </row>
    <row r="23" spans="1:9" x14ac:dyDescent="0.2">
      <c r="A23" s="41" t="s">
        <v>2</v>
      </c>
      <c r="B23" s="42"/>
      <c r="C23" s="44"/>
      <c r="D23" s="44">
        <v>0</v>
      </c>
      <c r="E23" s="44">
        <v>0</v>
      </c>
      <c r="F23" s="44">
        <v>421818</v>
      </c>
      <c r="G23" s="44">
        <v>1046000</v>
      </c>
      <c r="H23" s="44">
        <v>1046000</v>
      </c>
      <c r="I23" s="44">
        <v>1046000</v>
      </c>
    </row>
    <row r="24" spans="1:9" x14ac:dyDescent="0.2">
      <c r="A24" s="41" t="s">
        <v>3</v>
      </c>
      <c r="B24" s="42"/>
      <c r="C24" s="45"/>
      <c r="D24" s="44">
        <v>0</v>
      </c>
      <c r="E24" s="44">
        <v>0</v>
      </c>
      <c r="F24" s="44">
        <v>0</v>
      </c>
      <c r="G24" s="44">
        <v>704000</v>
      </c>
      <c r="H24" s="44">
        <v>722000</v>
      </c>
      <c r="I24" s="44">
        <v>722000</v>
      </c>
    </row>
    <row r="25" spans="1:9" x14ac:dyDescent="0.2">
      <c r="A25" s="41"/>
      <c r="B25" s="42"/>
      <c r="C25" s="44"/>
      <c r="D25" s="44"/>
      <c r="E25" s="44"/>
      <c r="F25" s="44"/>
      <c r="G25" s="44"/>
      <c r="H25" s="44"/>
      <c r="I25" s="44"/>
    </row>
    <row r="26" spans="1:9" x14ac:dyDescent="0.2">
      <c r="A26" s="8" t="s">
        <v>4</v>
      </c>
      <c r="B26" s="6"/>
      <c r="C26" s="16"/>
      <c r="D26" s="16"/>
      <c r="E26" s="16"/>
      <c r="F26" s="14"/>
      <c r="G26" s="14"/>
      <c r="H26" s="14"/>
      <c r="I26" s="14"/>
    </row>
    <row r="27" spans="1:9" x14ac:dyDescent="0.2">
      <c r="A27" s="8" t="s">
        <v>28</v>
      </c>
      <c r="B27" s="9"/>
      <c r="C27" s="16"/>
      <c r="D27" s="16"/>
      <c r="E27" s="16"/>
      <c r="F27" s="14"/>
      <c r="G27" s="14"/>
      <c r="H27" s="14"/>
      <c r="I27" s="14"/>
    </row>
    <row r="28" spans="1:9" x14ac:dyDescent="0.2">
      <c r="A28" s="24"/>
      <c r="B28" s="25"/>
      <c r="C28" s="15"/>
      <c r="D28" s="15">
        <v>0</v>
      </c>
      <c r="E28" s="15">
        <v>0</v>
      </c>
      <c r="F28" s="15"/>
      <c r="G28" s="15"/>
      <c r="H28" s="15"/>
      <c r="I28" s="15"/>
    </row>
    <row r="29" spans="1:9" x14ac:dyDescent="0.2">
      <c r="A29" s="24"/>
      <c r="B29" s="25"/>
      <c r="C29" s="15"/>
      <c r="D29" s="15">
        <v>0</v>
      </c>
      <c r="E29" s="15">
        <v>0</v>
      </c>
      <c r="F29" s="15"/>
      <c r="G29" s="15"/>
      <c r="H29" s="15"/>
      <c r="I29" s="15"/>
    </row>
    <row r="30" spans="1:9" x14ac:dyDescent="0.2">
      <c r="A30" s="24"/>
      <c r="B30" s="25"/>
      <c r="C30" s="15"/>
      <c r="D30" s="15">
        <v>0</v>
      </c>
      <c r="E30" s="15">
        <v>0</v>
      </c>
      <c r="F30" s="15"/>
      <c r="G30" s="15"/>
      <c r="H30" s="15"/>
      <c r="I30" s="15"/>
    </row>
    <row r="31" spans="1:9" x14ac:dyDescent="0.2">
      <c r="A31" s="8" t="s">
        <v>5</v>
      </c>
      <c r="B31" s="9"/>
      <c r="C31" s="14">
        <f t="shared" ref="C31:F31" si="1">SUM(C28:C30)</f>
        <v>0</v>
      </c>
      <c r="D31" s="14">
        <f t="shared" si="1"/>
        <v>0</v>
      </c>
      <c r="E31" s="14">
        <f t="shared" si="1"/>
        <v>0</v>
      </c>
      <c r="F31" s="14">
        <f t="shared" si="1"/>
        <v>0</v>
      </c>
      <c r="G31" s="14">
        <f t="shared" ref="G31:I31" si="2">SUM(G28:G30)</f>
        <v>0</v>
      </c>
      <c r="H31" s="14">
        <f t="shared" si="2"/>
        <v>0</v>
      </c>
      <c r="I31" s="14">
        <f t="shared" si="2"/>
        <v>0</v>
      </c>
    </row>
    <row r="32" spans="1:9" x14ac:dyDescent="0.2">
      <c r="A32" s="41"/>
      <c r="B32" s="42"/>
      <c r="C32" s="44"/>
      <c r="D32" s="44"/>
      <c r="E32" s="44"/>
      <c r="F32" s="44"/>
      <c r="G32" s="44"/>
      <c r="H32" s="44"/>
      <c r="I32" s="44"/>
    </row>
    <row r="33" spans="1:9" x14ac:dyDescent="0.2">
      <c r="A33" s="41" t="s">
        <v>7</v>
      </c>
      <c r="B33" s="42"/>
      <c r="C33" s="45">
        <f t="shared" ref="C33" si="3">+C22+C23-C24+C31</f>
        <v>0</v>
      </c>
      <c r="D33" s="45">
        <f>+D22+D23-D24+D31</f>
        <v>0</v>
      </c>
      <c r="E33" s="45">
        <f>+E22+E23-E24+E31</f>
        <v>0</v>
      </c>
      <c r="F33" s="45">
        <f t="shared" ref="F33:I33" si="4">+F22+F23-F24+F31</f>
        <v>421818</v>
      </c>
      <c r="G33" s="45">
        <f t="shared" si="4"/>
        <v>763818</v>
      </c>
      <c r="H33" s="45">
        <f t="shared" si="4"/>
        <v>1087818</v>
      </c>
      <c r="I33" s="45">
        <f t="shared" si="4"/>
        <v>1411818</v>
      </c>
    </row>
    <row r="34" spans="1:9" x14ac:dyDescent="0.2">
      <c r="A34" s="46"/>
      <c r="B34" s="47"/>
      <c r="C34" s="44"/>
      <c r="D34" s="44"/>
      <c r="E34" s="44"/>
      <c r="F34" s="44"/>
      <c r="G34" s="44"/>
      <c r="H34" s="44"/>
      <c r="I34" s="44"/>
    </row>
    <row r="35" spans="1:9" x14ac:dyDescent="0.2">
      <c r="A35" s="41" t="s">
        <v>23</v>
      </c>
      <c r="B35" s="42"/>
      <c r="C35" s="44"/>
      <c r="D35" s="44">
        <v>0</v>
      </c>
      <c r="E35" s="44">
        <v>0</v>
      </c>
      <c r="F35" s="44"/>
      <c r="G35" s="44"/>
      <c r="H35" s="44"/>
      <c r="I35" s="44"/>
    </row>
    <row r="36" spans="1:9" x14ac:dyDescent="0.2">
      <c r="A36" s="46"/>
      <c r="B36" s="47"/>
      <c r="C36" s="44"/>
      <c r="D36" s="44"/>
      <c r="E36" s="44"/>
      <c r="F36" s="44"/>
      <c r="G36" s="44"/>
      <c r="H36" s="44"/>
      <c r="I36" s="44"/>
    </row>
    <row r="37" spans="1:9" x14ac:dyDescent="0.2">
      <c r="A37" s="41" t="s">
        <v>24</v>
      </c>
      <c r="B37" s="48"/>
      <c r="C37" s="49">
        <f t="shared" ref="C37:I37" si="5">C33-C35</f>
        <v>0</v>
      </c>
      <c r="D37" s="49">
        <f t="shared" si="5"/>
        <v>0</v>
      </c>
      <c r="E37" s="49">
        <f t="shared" si="5"/>
        <v>0</v>
      </c>
      <c r="F37" s="49">
        <f t="shared" si="5"/>
        <v>421818</v>
      </c>
      <c r="G37" s="49">
        <f t="shared" si="5"/>
        <v>763818</v>
      </c>
      <c r="H37" s="49">
        <f t="shared" si="5"/>
        <v>1087818</v>
      </c>
      <c r="I37" s="49">
        <f t="shared" si="5"/>
        <v>1411818</v>
      </c>
    </row>
    <row r="38" spans="1:9" x14ac:dyDescent="0.2">
      <c r="A38" s="50"/>
      <c r="B38" s="50"/>
      <c r="C38" s="51"/>
      <c r="D38" s="51"/>
      <c r="E38" s="51"/>
      <c r="F38" s="51"/>
      <c r="G38" s="51"/>
      <c r="H38" s="51"/>
      <c r="I38" s="51"/>
    </row>
    <row r="39" spans="1:9" x14ac:dyDescent="0.2">
      <c r="A39" s="52" t="s">
        <v>25</v>
      </c>
      <c r="B39" s="38"/>
      <c r="C39" s="33"/>
      <c r="D39" s="33"/>
      <c r="E39" s="53"/>
      <c r="F39" s="53"/>
      <c r="G39" s="53"/>
      <c r="H39" s="53"/>
      <c r="I39" s="53"/>
    </row>
    <row r="40" spans="1:9" x14ac:dyDescent="0.2">
      <c r="A40" s="54" t="s">
        <v>27</v>
      </c>
      <c r="B40" s="47"/>
      <c r="C40" s="27"/>
      <c r="D40" s="27"/>
      <c r="E40" s="55"/>
      <c r="F40" s="55"/>
      <c r="G40" s="55"/>
      <c r="H40" s="55"/>
      <c r="I40" s="55"/>
    </row>
    <row r="41" spans="1:9" x14ac:dyDescent="0.2">
      <c r="A41" s="41"/>
      <c r="B41" s="42"/>
      <c r="C41" s="44"/>
      <c r="D41" s="44"/>
      <c r="E41" s="44"/>
      <c r="F41" s="44"/>
      <c r="G41" s="44"/>
      <c r="H41" s="44"/>
      <c r="I41" s="44"/>
    </row>
    <row r="42" spans="1:9" x14ac:dyDescent="0.2">
      <c r="A42" s="41" t="s">
        <v>6</v>
      </c>
      <c r="B42" s="42"/>
      <c r="C42" s="15"/>
      <c r="D42" s="15"/>
      <c r="E42" s="44"/>
      <c r="F42" s="44"/>
      <c r="G42" s="44"/>
      <c r="H42" s="44"/>
      <c r="I42" s="44"/>
    </row>
    <row r="43" spans="1:9" x14ac:dyDescent="0.2">
      <c r="A43" s="41"/>
      <c r="B43" s="42"/>
      <c r="C43" s="15"/>
      <c r="D43" s="15"/>
      <c r="E43" s="44"/>
      <c r="F43" s="44"/>
      <c r="G43" s="44"/>
      <c r="H43" s="44"/>
      <c r="I43" s="44"/>
    </row>
    <row r="44" spans="1:9" x14ac:dyDescent="0.2">
      <c r="A44" s="54" t="s">
        <v>8</v>
      </c>
      <c r="B44" s="48"/>
      <c r="C44" s="15"/>
      <c r="D44" s="15"/>
      <c r="E44" s="44"/>
      <c r="F44" s="44"/>
      <c r="G44" s="44"/>
      <c r="H44" s="44"/>
      <c r="I44" s="44"/>
    </row>
    <row r="45" spans="1:9" x14ac:dyDescent="0.2">
      <c r="A45" s="56" t="s">
        <v>9</v>
      </c>
      <c r="B45" s="57"/>
      <c r="C45" s="15"/>
      <c r="D45" s="15"/>
      <c r="E45" s="44"/>
      <c r="F45" s="44"/>
      <c r="G45" s="44"/>
      <c r="H45" s="44"/>
      <c r="I45" s="44"/>
    </row>
  </sheetData>
  <mergeCells count="1">
    <mergeCell ref="A18:I1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40</vt:i4>
      </vt:variant>
      <vt:variant>
        <vt:lpstr>Named Ranges</vt:lpstr>
      </vt:variant>
      <vt:variant>
        <vt:i4>18</vt:i4>
      </vt:variant>
    </vt:vector>
  </HeadingPairs>
  <TitlesOfParts>
    <vt:vector size="58" baseType="lpstr">
      <vt:lpstr>S 301</vt:lpstr>
      <vt:lpstr>S 302</vt:lpstr>
      <vt:lpstr>S 304</vt:lpstr>
      <vt:lpstr>S 305</vt:lpstr>
      <vt:lpstr>S 306</vt:lpstr>
      <vt:lpstr>S 307</vt:lpstr>
      <vt:lpstr>S308-379-380</vt:lpstr>
      <vt:lpstr>S 309</vt:lpstr>
      <vt:lpstr>S 310</vt:lpstr>
      <vt:lpstr>S 311</vt:lpstr>
      <vt:lpstr>S 313</vt:lpstr>
      <vt:lpstr>S 314</vt:lpstr>
      <vt:lpstr>S 316</vt:lpstr>
      <vt:lpstr>S 317 </vt:lpstr>
      <vt:lpstr>S 319</vt:lpstr>
      <vt:lpstr>S 321</vt:lpstr>
      <vt:lpstr>S 322</vt:lpstr>
      <vt:lpstr>S 323</vt:lpstr>
      <vt:lpstr>S 324</vt:lpstr>
      <vt:lpstr>S 325</vt:lpstr>
      <vt:lpstr>S 326-S360</vt:lpstr>
      <vt:lpstr>S 327</vt:lpstr>
      <vt:lpstr>S 328</vt:lpstr>
      <vt:lpstr>S 329</vt:lpstr>
      <vt:lpstr>S 330</vt:lpstr>
      <vt:lpstr>S 331</vt:lpstr>
      <vt:lpstr>S 334</vt:lpstr>
      <vt:lpstr>S 335</vt:lpstr>
      <vt:lpstr>S 336</vt:lpstr>
      <vt:lpstr>S 337</vt:lpstr>
      <vt:lpstr>S 338</vt:lpstr>
      <vt:lpstr>S 340 &amp; S 315 </vt:lpstr>
      <vt:lpstr>S 341 &amp; S 387</vt:lpstr>
      <vt:lpstr>S 342 &amp; S 339</vt:lpstr>
      <vt:lpstr>S 344 &amp; S 386</vt:lpstr>
      <vt:lpstr>S 346</vt:lpstr>
      <vt:lpstr>S 347</vt:lpstr>
      <vt:lpstr>S 348</vt:lpstr>
      <vt:lpstr>S 349</vt:lpstr>
      <vt:lpstr>S 396 NEW</vt:lpstr>
      <vt:lpstr>'S 313'!Print_Area</vt:lpstr>
      <vt:lpstr>'S 316'!Print_Area</vt:lpstr>
      <vt:lpstr>'S 319'!Print_Area</vt:lpstr>
      <vt:lpstr>'S 322'!Print_Area</vt:lpstr>
      <vt:lpstr>'S 323'!Print_Area</vt:lpstr>
      <vt:lpstr>'S 324'!Print_Area</vt:lpstr>
      <vt:lpstr>'S 327'!Print_Area</vt:lpstr>
      <vt:lpstr>'S 330'!Print_Area</vt:lpstr>
      <vt:lpstr>'S 334'!Print_Area</vt:lpstr>
      <vt:lpstr>'S 335'!Print_Area</vt:lpstr>
      <vt:lpstr>'S 336'!Print_Area</vt:lpstr>
      <vt:lpstr>'S 337'!Print_Area</vt:lpstr>
      <vt:lpstr>'S 340 &amp; S 315 '!Print_Area</vt:lpstr>
      <vt:lpstr>'S 341 &amp; S 387'!Print_Area</vt:lpstr>
      <vt:lpstr>'S 342 &amp; S 339'!Print_Area</vt:lpstr>
      <vt:lpstr>'S 344 &amp; S 386'!Print_Area</vt:lpstr>
      <vt:lpstr>'S 348'!Print_Area</vt:lpstr>
      <vt:lpstr>'S 349'!Print_Area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Vu, Khoi Anh</cp:lastModifiedBy>
  <cp:lastPrinted>2023-10-03T18:48:37Z</cp:lastPrinted>
  <dcterms:created xsi:type="dcterms:W3CDTF">2007-10-18T21:13:24Z</dcterms:created>
  <dcterms:modified xsi:type="dcterms:W3CDTF">2023-10-17T20:18:00Z</dcterms:modified>
</cp:coreProperties>
</file>