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codeName="ThisWorkbook" defaultThemeVersion="166925"/>
  <mc:AlternateContent xmlns:mc="http://schemas.openxmlformats.org/markup-compatibility/2006">
    <mc:Choice Requires="x15">
      <x15ac:absPath xmlns:x15ac="http://schemas.microsoft.com/office/spreadsheetml/2010/11/ac" url="G:\BMSS\Non-General Fund Report\FY23 NON GENERAL FUND RPT\Master Form 37-47_to Leg,B&amp;F\"/>
    </mc:Choice>
  </mc:AlternateContent>
  <xr:revisionPtr revIDLastSave="0" documentId="13_ncr:1_{6C48F4B5-2B5B-4299-8269-5BC3AD7BDB70}" xr6:coauthVersionLast="44" xr6:coauthVersionMax="44" xr10:uidLastSave="{00000000-0000-0000-0000-000000000000}"/>
  <bookViews>
    <workbookView xWindow="-120" yWindow="-120" windowWidth="29040" windowHeight="15840" firstSheet="17" activeTab="29" xr2:uid="{BED2A186-26F8-433A-B025-198B0B5B55A1}"/>
  </bookViews>
  <sheets>
    <sheet name="S 302" sheetId="5" r:id="rId1"/>
    <sheet name="S 304" sheetId="6" r:id="rId2"/>
    <sheet name="S 305" sheetId="7" r:id="rId3"/>
    <sheet name="S 306" sheetId="16" r:id="rId4"/>
    <sheet name="S 307" sheetId="11" r:id="rId5"/>
    <sheet name="S 313" sheetId="17" r:id="rId6"/>
    <sheet name="S 309" sheetId="4" r:id="rId7"/>
    <sheet name="S 310" sheetId="15" r:id="rId8"/>
    <sheet name="S 314" sheetId="13" r:id="rId9"/>
    <sheet name="S 317" sheetId="18" r:id="rId10"/>
    <sheet name="S 319" sheetId="19" r:id="rId11"/>
    <sheet name="S 321" sheetId="8" r:id="rId12"/>
    <sheet name="S 322" sheetId="20" r:id="rId13"/>
    <sheet name="S 323" sheetId="21" r:id="rId14"/>
    <sheet name="S 324" sheetId="2" r:id="rId15"/>
    <sheet name="S 325" sheetId="9" r:id="rId16"/>
    <sheet name="S 327" sheetId="22" r:id="rId17"/>
    <sheet name="S 329" sheetId="31" r:id="rId18"/>
    <sheet name="S 330" sheetId="23" r:id="rId19"/>
    <sheet name="S 336" sheetId="24" r:id="rId20"/>
    <sheet name="S 331" sheetId="10" r:id="rId21"/>
    <sheet name="S 334" sheetId="1" r:id="rId22"/>
    <sheet name="S 340 &amp; S 315 " sheetId="25" r:id="rId23"/>
    <sheet name="S 341 &amp; S 387" sheetId="26" r:id="rId24"/>
    <sheet name="S 342 &amp; S 339" sheetId="27" r:id="rId25"/>
    <sheet name="S 344 &amp; S 386" sheetId="28" r:id="rId26"/>
    <sheet name="S 346" sheetId="12" r:id="rId27"/>
    <sheet name="S 347" sheetId="14" r:id="rId28"/>
    <sheet name="S 348" sheetId="29" r:id="rId29"/>
    <sheet name="S 349" sheetId="30" r:id="rId30"/>
  </sheets>
  <definedNames>
    <definedName name="_xlnm.Print_Area" localSheetId="5">'S 313'!$A$1:$I$45</definedName>
    <definedName name="_xlnm.Print_Area" localSheetId="10">'S 319'!$A$1:$I$45</definedName>
    <definedName name="_xlnm.Print_Area" localSheetId="12">'S 322'!$A$1:$I$45</definedName>
    <definedName name="_xlnm.Print_Area" localSheetId="13">'S 323'!$A$1:$I$44</definedName>
    <definedName name="_xlnm.Print_Area" localSheetId="14">'S 324'!$A$1:$I$47</definedName>
    <definedName name="_xlnm.Print_Area" localSheetId="16">'S 327'!$A$1:$I$45</definedName>
    <definedName name="_xlnm.Print_Area" localSheetId="18">'S 330'!$A$1:$I$45</definedName>
    <definedName name="_xlnm.Print_Area" localSheetId="21">'S 334'!$A$1:$I$53</definedName>
    <definedName name="_xlnm.Print_Area" localSheetId="19">'S 336'!$A$1:$I$45</definedName>
    <definedName name="_xlnm.Print_Area" localSheetId="22">'S 340 &amp; S 315 '!$A$1:$I$44</definedName>
    <definedName name="_xlnm.Print_Area" localSheetId="23">'S 341 &amp; S 387'!$A$1:$I$46</definedName>
    <definedName name="_xlnm.Print_Area" localSheetId="24">'S 342 &amp; S 339'!$A$1:$I$45</definedName>
    <definedName name="_xlnm.Print_Area" localSheetId="25">'S 344 &amp; S 386'!$A$1:$I$46</definedName>
    <definedName name="_xlnm.Print_Area" localSheetId="28">'S 348'!$A$1:$I$42</definedName>
    <definedName name="_xlnm.Print_Area" localSheetId="29">'S 349'!$A$1:$I$43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35" i="31" l="1"/>
  <c r="D35" i="31"/>
  <c r="C35" i="31"/>
  <c r="I29" i="31"/>
  <c r="H29" i="31"/>
  <c r="G29" i="31"/>
  <c r="F29" i="31"/>
  <c r="F20" i="31"/>
  <c r="F31" i="31" s="1"/>
  <c r="G20" i="31" l="1"/>
  <c r="G31" i="31" s="1"/>
  <c r="F35" i="31"/>
  <c r="H20" i="31" l="1"/>
  <c r="H31" i="31" s="1"/>
  <c r="G35" i="31"/>
  <c r="H35" i="31" l="1"/>
  <c r="I20" i="31"/>
  <c r="I31" i="31" s="1"/>
  <c r="I35" i="31" s="1"/>
  <c r="I31" i="30" l="1"/>
  <c r="H31" i="30"/>
  <c r="G31" i="30"/>
  <c r="F31" i="30"/>
  <c r="F22" i="30"/>
  <c r="F33" i="30" s="1"/>
  <c r="I28" i="29"/>
  <c r="H28" i="29"/>
  <c r="G28" i="29"/>
  <c r="F28" i="29"/>
  <c r="F20" i="29"/>
  <c r="F30" i="29" s="1"/>
  <c r="F36" i="28"/>
  <c r="I32" i="28"/>
  <c r="H32" i="28"/>
  <c r="G32" i="28"/>
  <c r="F32" i="28"/>
  <c r="E32" i="28"/>
  <c r="F31" i="28"/>
  <c r="F25" i="28"/>
  <c r="G24" i="28"/>
  <c r="E23" i="28"/>
  <c r="E34" i="28" s="1"/>
  <c r="D23" i="28"/>
  <c r="F22" i="28"/>
  <c r="E22" i="28"/>
  <c r="F35" i="27"/>
  <c r="F24" i="27"/>
  <c r="F23" i="27"/>
  <c r="F22" i="27"/>
  <c r="F33" i="27" s="1"/>
  <c r="F36" i="26"/>
  <c r="I32" i="26"/>
  <c r="H32" i="26"/>
  <c r="G32" i="26"/>
  <c r="F32" i="26"/>
  <c r="F25" i="26"/>
  <c r="G24" i="26"/>
  <c r="F24" i="26"/>
  <c r="F23" i="26"/>
  <c r="F34" i="26" s="1"/>
  <c r="I30" i="25"/>
  <c r="H30" i="25"/>
  <c r="G30" i="25"/>
  <c r="F30" i="25"/>
  <c r="F27" i="25"/>
  <c r="F23" i="25"/>
  <c r="I22" i="25"/>
  <c r="H22" i="25"/>
  <c r="F22" i="25"/>
  <c r="F21" i="25"/>
  <c r="F32" i="25" s="1"/>
  <c r="F33" i="24"/>
  <c r="G22" i="24" s="1"/>
  <c r="G33" i="24" s="1"/>
  <c r="F22" i="24"/>
  <c r="F22" i="23"/>
  <c r="F33" i="23" s="1"/>
  <c r="I31" i="22"/>
  <c r="H31" i="22"/>
  <c r="G31" i="22"/>
  <c r="F31" i="22"/>
  <c r="G23" i="22"/>
  <c r="F22" i="22"/>
  <c r="F33" i="22" s="1"/>
  <c r="I30" i="21"/>
  <c r="H30" i="21"/>
  <c r="G30" i="21"/>
  <c r="F30" i="21"/>
  <c r="F22" i="21"/>
  <c r="F32" i="21" s="1"/>
  <c r="F22" i="20"/>
  <c r="F32" i="20" s="1"/>
  <c r="F31" i="19"/>
  <c r="F33" i="19" s="1"/>
  <c r="F24" i="19"/>
  <c r="F22" i="19"/>
  <c r="I29" i="18"/>
  <c r="H29" i="18"/>
  <c r="G29" i="18"/>
  <c r="G20" i="18"/>
  <c r="G31" i="18" s="1"/>
  <c r="I31" i="17"/>
  <c r="H31" i="17"/>
  <c r="G31" i="17"/>
  <c r="F31" i="17"/>
  <c r="F22" i="17"/>
  <c r="F33" i="17" s="1"/>
  <c r="G23" i="26" l="1"/>
  <c r="G34" i="26" s="1"/>
  <c r="F38" i="26"/>
  <c r="F37" i="30"/>
  <c r="G22" i="30"/>
  <c r="G33" i="30" s="1"/>
  <c r="G22" i="27"/>
  <c r="G33" i="27" s="1"/>
  <c r="F37" i="27"/>
  <c r="F36" i="25"/>
  <c r="G21" i="25"/>
  <c r="G32" i="25" s="1"/>
  <c r="E38" i="28"/>
  <c r="F23" i="28"/>
  <c r="F34" i="28" s="1"/>
  <c r="F34" i="29"/>
  <c r="G20" i="29"/>
  <c r="G30" i="29" s="1"/>
  <c r="F37" i="22"/>
  <c r="G22" i="22"/>
  <c r="G33" i="22" s="1"/>
  <c r="H22" i="24"/>
  <c r="H33" i="24" s="1"/>
  <c r="G37" i="24"/>
  <c r="F37" i="23"/>
  <c r="G22" i="23"/>
  <c r="G33" i="23" s="1"/>
  <c r="F37" i="24"/>
  <c r="G22" i="19"/>
  <c r="G33" i="19" s="1"/>
  <c r="F37" i="19"/>
  <c r="F36" i="21"/>
  <c r="G22" i="21"/>
  <c r="G32" i="21" s="1"/>
  <c r="G22" i="20"/>
  <c r="G32" i="20" s="1"/>
  <c r="F36" i="20"/>
  <c r="G35" i="18"/>
  <c r="H20" i="18"/>
  <c r="H31" i="18" s="1"/>
  <c r="G22" i="17"/>
  <c r="G33" i="17" s="1"/>
  <c r="F37" i="17"/>
  <c r="D43" i="16"/>
  <c r="C41" i="16"/>
  <c r="D30" i="16" s="1"/>
  <c r="D41" i="16" s="1"/>
  <c r="I39" i="16"/>
  <c r="H39" i="16"/>
  <c r="G39" i="16"/>
  <c r="F39" i="16"/>
  <c r="E39" i="16"/>
  <c r="D39" i="16"/>
  <c r="C39" i="16"/>
  <c r="G37" i="30" l="1"/>
  <c r="H22" i="30"/>
  <c r="H33" i="30" s="1"/>
  <c r="G37" i="27"/>
  <c r="H22" i="27"/>
  <c r="H33" i="27" s="1"/>
  <c r="F38" i="28"/>
  <c r="G23" i="28"/>
  <c r="G34" i="28" s="1"/>
  <c r="G36" i="25"/>
  <c r="H21" i="25"/>
  <c r="H32" i="25" s="1"/>
  <c r="G34" i="29"/>
  <c r="H20" i="29"/>
  <c r="H30" i="29" s="1"/>
  <c r="G38" i="26"/>
  <c r="H23" i="26"/>
  <c r="H34" i="26" s="1"/>
  <c r="G37" i="23"/>
  <c r="H22" i="23"/>
  <c r="H33" i="23" s="1"/>
  <c r="I22" i="24"/>
  <c r="I33" i="24" s="1"/>
  <c r="I37" i="24" s="1"/>
  <c r="H37" i="24"/>
  <c r="H22" i="22"/>
  <c r="H33" i="22" s="1"/>
  <c r="G37" i="22"/>
  <c r="H22" i="20"/>
  <c r="H32" i="20" s="1"/>
  <c r="G36" i="20"/>
  <c r="H35" i="18"/>
  <c r="I20" i="18"/>
  <c r="I31" i="18" s="1"/>
  <c r="I35" i="18" s="1"/>
  <c r="G36" i="21"/>
  <c r="H22" i="21"/>
  <c r="H32" i="21" s="1"/>
  <c r="H22" i="17"/>
  <c r="H33" i="17" s="1"/>
  <c r="G37" i="17"/>
  <c r="G37" i="19"/>
  <c r="H22" i="19"/>
  <c r="H33" i="19" s="1"/>
  <c r="D45" i="16"/>
  <c r="E30" i="16"/>
  <c r="E41" i="16" s="1"/>
  <c r="C45" i="16"/>
  <c r="C29" i="15"/>
  <c r="D18" i="15" s="1"/>
  <c r="D29" i="15" s="1"/>
  <c r="I55" i="14"/>
  <c r="H55" i="14"/>
  <c r="G55" i="14"/>
  <c r="F55" i="14"/>
  <c r="E55" i="14"/>
  <c r="D55" i="14"/>
  <c r="C55" i="14"/>
  <c r="C46" i="14"/>
  <c r="C57" i="14" s="1"/>
  <c r="D59" i="13"/>
  <c r="C57" i="13"/>
  <c r="D46" i="13" s="1"/>
  <c r="D57" i="13" s="1"/>
  <c r="I55" i="13"/>
  <c r="H55" i="13"/>
  <c r="G55" i="13"/>
  <c r="F55" i="13"/>
  <c r="E55" i="13"/>
  <c r="D55" i="13"/>
  <c r="C55" i="13"/>
  <c r="F48" i="13"/>
  <c r="F45" i="13"/>
  <c r="E45" i="13"/>
  <c r="H36" i="25" l="1"/>
  <c r="I21" i="25"/>
  <c r="I32" i="25" s="1"/>
  <c r="I36" i="25" s="1"/>
  <c r="H23" i="28"/>
  <c r="H34" i="28" s="1"/>
  <c r="G38" i="28"/>
  <c r="I23" i="26"/>
  <c r="I34" i="26" s="1"/>
  <c r="I38" i="26" s="1"/>
  <c r="H38" i="26"/>
  <c r="H34" i="29"/>
  <c r="I20" i="29"/>
  <c r="I30" i="29" s="1"/>
  <c r="I34" i="29" s="1"/>
  <c r="H37" i="30"/>
  <c r="I22" i="30"/>
  <c r="I33" i="30" s="1"/>
  <c r="I37" i="30" s="1"/>
  <c r="H37" i="27"/>
  <c r="I22" i="27"/>
  <c r="I33" i="27" s="1"/>
  <c r="I37" i="27" s="1"/>
  <c r="H37" i="23"/>
  <c r="I22" i="23"/>
  <c r="I33" i="23" s="1"/>
  <c r="I37" i="23" s="1"/>
  <c r="H37" i="22"/>
  <c r="I22" i="22"/>
  <c r="I33" i="22" s="1"/>
  <c r="I37" i="22" s="1"/>
  <c r="H37" i="17"/>
  <c r="I22" i="17"/>
  <c r="I33" i="17" s="1"/>
  <c r="I37" i="17" s="1"/>
  <c r="H37" i="19"/>
  <c r="I22" i="19"/>
  <c r="I33" i="19" s="1"/>
  <c r="I37" i="19" s="1"/>
  <c r="H36" i="21"/>
  <c r="I22" i="21"/>
  <c r="I32" i="21" s="1"/>
  <c r="I36" i="21" s="1"/>
  <c r="I22" i="20"/>
  <c r="I32" i="20" s="1"/>
  <c r="I36" i="20" s="1"/>
  <c r="H36" i="20"/>
  <c r="E45" i="16"/>
  <c r="F30" i="16"/>
  <c r="F41" i="16" s="1"/>
  <c r="E18" i="15"/>
  <c r="E29" i="15" s="1"/>
  <c r="D33" i="15"/>
  <c r="C33" i="15"/>
  <c r="D46" i="14"/>
  <c r="D57" i="14" s="1"/>
  <c r="C61" i="14"/>
  <c r="E46" i="13"/>
  <c r="E57" i="13" s="1"/>
  <c r="D61" i="13"/>
  <c r="C61" i="13"/>
  <c r="H38" i="28" l="1"/>
  <c r="I23" i="28"/>
  <c r="I34" i="28" s="1"/>
  <c r="I38" i="28" s="1"/>
  <c r="F45" i="16"/>
  <c r="G30" i="16"/>
  <c r="G41" i="16" s="1"/>
  <c r="F18" i="15"/>
  <c r="F29" i="15" s="1"/>
  <c r="E33" i="15"/>
  <c r="E46" i="14"/>
  <c r="E57" i="14" s="1"/>
  <c r="D61" i="14"/>
  <c r="F46" i="13"/>
  <c r="F57" i="13" s="1"/>
  <c r="E61" i="13"/>
  <c r="H30" i="16" l="1"/>
  <c r="H41" i="16" s="1"/>
  <c r="G45" i="16"/>
  <c r="G18" i="15"/>
  <c r="G29" i="15" s="1"/>
  <c r="F33" i="15"/>
  <c r="E61" i="14"/>
  <c r="F46" i="14"/>
  <c r="F57" i="14" s="1"/>
  <c r="F61" i="13"/>
  <c r="G46" i="13"/>
  <c r="G57" i="13" s="1"/>
  <c r="I30" i="16" l="1"/>
  <c r="I41" i="16" s="1"/>
  <c r="I45" i="16" s="1"/>
  <c r="H45" i="16"/>
  <c r="G33" i="15"/>
  <c r="H18" i="15"/>
  <c r="H29" i="15" s="1"/>
  <c r="F61" i="14"/>
  <c r="G46" i="14"/>
  <c r="G57" i="14" s="1"/>
  <c r="G61" i="13"/>
  <c r="H46" i="13"/>
  <c r="H57" i="13" s="1"/>
  <c r="H33" i="15" l="1"/>
  <c r="I18" i="15"/>
  <c r="I29" i="15" s="1"/>
  <c r="I33" i="15" s="1"/>
  <c r="G61" i="14"/>
  <c r="H46" i="14"/>
  <c r="H57" i="14" s="1"/>
  <c r="I46" i="13"/>
  <c r="I57" i="13" s="1"/>
  <c r="I61" i="13" s="1"/>
  <c r="H61" i="13"/>
  <c r="H61" i="14" l="1"/>
  <c r="I46" i="14"/>
  <c r="I57" i="14" s="1"/>
  <c r="I61" i="14" s="1"/>
  <c r="I32" i="12" l="1"/>
  <c r="H32" i="12"/>
  <c r="G32" i="12"/>
  <c r="F32" i="12"/>
  <c r="G25" i="12"/>
  <c r="F23" i="12"/>
  <c r="F34" i="12" s="1"/>
  <c r="I30" i="11"/>
  <c r="H30" i="11"/>
  <c r="G30" i="11"/>
  <c r="F30" i="11"/>
  <c r="E30" i="11"/>
  <c r="D30" i="11"/>
  <c r="C30" i="11"/>
  <c r="C32" i="11" s="1"/>
  <c r="F23" i="11"/>
  <c r="F38" i="12" l="1"/>
  <c r="G23" i="12"/>
  <c r="G34" i="12" s="1"/>
  <c r="C36" i="11"/>
  <c r="D21" i="11"/>
  <c r="D32" i="11" s="1"/>
  <c r="E35" i="10"/>
  <c r="D35" i="10"/>
  <c r="C35" i="10"/>
  <c r="I29" i="10"/>
  <c r="H29" i="10"/>
  <c r="G29" i="10"/>
  <c r="F29" i="10"/>
  <c r="F20" i="10"/>
  <c r="F31" i="10" s="1"/>
  <c r="E35" i="9"/>
  <c r="D35" i="9"/>
  <c r="C35" i="9"/>
  <c r="I29" i="9"/>
  <c r="H29" i="9"/>
  <c r="G29" i="9"/>
  <c r="F29" i="9"/>
  <c r="F20" i="9"/>
  <c r="F31" i="9" s="1"/>
  <c r="E35" i="8"/>
  <c r="D35" i="8"/>
  <c r="C35" i="8"/>
  <c r="I29" i="8"/>
  <c r="H29" i="8"/>
  <c r="H31" i="8" s="1"/>
  <c r="H35" i="8" s="1"/>
  <c r="G29" i="8"/>
  <c r="F29" i="8"/>
  <c r="F20" i="8"/>
  <c r="E35" i="7"/>
  <c r="D35" i="7"/>
  <c r="C35" i="7"/>
  <c r="I29" i="7"/>
  <c r="H29" i="7"/>
  <c r="G29" i="7"/>
  <c r="F29" i="7"/>
  <c r="F22" i="7"/>
  <c r="F20" i="7"/>
  <c r="E35" i="6"/>
  <c r="D35" i="6"/>
  <c r="C35" i="6"/>
  <c r="I29" i="6"/>
  <c r="H29" i="6"/>
  <c r="G29" i="6"/>
  <c r="F29" i="6"/>
  <c r="F20" i="6"/>
  <c r="E35" i="5"/>
  <c r="D35" i="5"/>
  <c r="C35" i="5"/>
  <c r="I29" i="5"/>
  <c r="H29" i="5"/>
  <c r="G29" i="5"/>
  <c r="F29" i="5"/>
  <c r="F20" i="5"/>
  <c r="G38" i="12" l="1"/>
  <c r="H23" i="12"/>
  <c r="H34" i="12" s="1"/>
  <c r="F31" i="5"/>
  <c r="F35" i="5" s="1"/>
  <c r="F31" i="6"/>
  <c r="G20" i="6" s="1"/>
  <c r="G31" i="6" s="1"/>
  <c r="F31" i="7"/>
  <c r="G20" i="7" s="1"/>
  <c r="G31" i="7" s="1"/>
  <c r="F31" i="8"/>
  <c r="F35" i="8" s="1"/>
  <c r="E21" i="11"/>
  <c r="E32" i="11" s="1"/>
  <c r="D36" i="11"/>
  <c r="G20" i="10"/>
  <c r="G31" i="10" s="1"/>
  <c r="F35" i="10"/>
  <c r="G20" i="9"/>
  <c r="G31" i="9" s="1"/>
  <c r="F35" i="9"/>
  <c r="I20" i="8"/>
  <c r="I31" i="8" s="1"/>
  <c r="I35" i="8" s="1"/>
  <c r="G20" i="5"/>
  <c r="G31" i="5" s="1"/>
  <c r="F35" i="6"/>
  <c r="F35" i="7"/>
  <c r="D37" i="4"/>
  <c r="C37" i="4"/>
  <c r="I31" i="4"/>
  <c r="H31" i="4"/>
  <c r="G31" i="4"/>
  <c r="F31" i="4"/>
  <c r="E31" i="4"/>
  <c r="E33" i="4" s="1"/>
  <c r="D31" i="4"/>
  <c r="C31" i="4"/>
  <c r="I33" i="2"/>
  <c r="H33" i="2"/>
  <c r="G33" i="2"/>
  <c r="F33" i="2"/>
  <c r="E33" i="2"/>
  <c r="D33" i="2"/>
  <c r="C33" i="2"/>
  <c r="C35" i="2" s="1"/>
  <c r="I39" i="1"/>
  <c r="H39" i="1"/>
  <c r="G39" i="1"/>
  <c r="F39" i="1"/>
  <c r="E39" i="1"/>
  <c r="D39" i="1"/>
  <c r="C39" i="1"/>
  <c r="C41" i="1" s="1"/>
  <c r="F32" i="1"/>
  <c r="G20" i="8" l="1"/>
  <c r="G31" i="8" s="1"/>
  <c r="G35" i="8" s="1"/>
  <c r="H38" i="12"/>
  <c r="I23" i="12"/>
  <c r="I34" i="12" s="1"/>
  <c r="I38" i="12" s="1"/>
  <c r="F21" i="11"/>
  <c r="F32" i="11" s="1"/>
  <c r="E36" i="11"/>
  <c r="H20" i="9"/>
  <c r="H31" i="9" s="1"/>
  <c r="G35" i="9"/>
  <c r="H20" i="10"/>
  <c r="H31" i="10" s="1"/>
  <c r="G35" i="10"/>
  <c r="G35" i="5"/>
  <c r="H20" i="5"/>
  <c r="H31" i="5" s="1"/>
  <c r="H20" i="6"/>
  <c r="H31" i="6" s="1"/>
  <c r="G35" i="6"/>
  <c r="H20" i="7"/>
  <c r="H31" i="7" s="1"/>
  <c r="G35" i="7"/>
  <c r="E37" i="4"/>
  <c r="F22" i="4"/>
  <c r="F33" i="4" s="1"/>
  <c r="C39" i="2"/>
  <c r="D24" i="2"/>
  <c r="D35" i="2" s="1"/>
  <c r="C45" i="1"/>
  <c r="D30" i="1"/>
  <c r="D41" i="1" s="1"/>
  <c r="G21" i="11" l="1"/>
  <c r="G32" i="11" s="1"/>
  <c r="F36" i="11"/>
  <c r="H35" i="10"/>
  <c r="I20" i="10"/>
  <c r="I31" i="10" s="1"/>
  <c r="I35" i="10" s="1"/>
  <c r="I20" i="9"/>
  <c r="I31" i="9" s="1"/>
  <c r="I35" i="9" s="1"/>
  <c r="H35" i="9"/>
  <c r="I20" i="7"/>
  <c r="I31" i="7" s="1"/>
  <c r="I35" i="7" s="1"/>
  <c r="H35" i="7"/>
  <c r="I20" i="6"/>
  <c r="I31" i="6" s="1"/>
  <c r="I35" i="6" s="1"/>
  <c r="H35" i="6"/>
  <c r="H35" i="5"/>
  <c r="I20" i="5"/>
  <c r="I31" i="5" s="1"/>
  <c r="I35" i="5" s="1"/>
  <c r="F37" i="4"/>
  <c r="G22" i="4"/>
  <c r="G33" i="4" s="1"/>
  <c r="D39" i="2"/>
  <c r="E24" i="2"/>
  <c r="E35" i="2" s="1"/>
  <c r="D45" i="1"/>
  <c r="E30" i="1"/>
  <c r="E41" i="1" s="1"/>
  <c r="H21" i="11" l="1"/>
  <c r="H32" i="11" s="1"/>
  <c r="G36" i="11"/>
  <c r="G37" i="4"/>
  <c r="H22" i="4"/>
  <c r="H33" i="4" s="1"/>
  <c r="E39" i="2"/>
  <c r="F24" i="2"/>
  <c r="F35" i="2" s="1"/>
  <c r="E45" i="1"/>
  <c r="F30" i="1"/>
  <c r="F41" i="1" s="1"/>
  <c r="H36" i="11" l="1"/>
  <c r="I21" i="11"/>
  <c r="I32" i="11" s="1"/>
  <c r="I36" i="11" s="1"/>
  <c r="H37" i="4"/>
  <c r="I22" i="4"/>
  <c r="I33" i="4" s="1"/>
  <c r="I37" i="4" s="1"/>
  <c r="G24" i="2"/>
  <c r="G35" i="2" s="1"/>
  <c r="F39" i="2"/>
  <c r="G30" i="1"/>
  <c r="G41" i="1" s="1"/>
  <c r="F45" i="1"/>
  <c r="G39" i="2" l="1"/>
  <c r="H24" i="2"/>
  <c r="H35" i="2" s="1"/>
  <c r="G45" i="1"/>
  <c r="H30" i="1"/>
  <c r="H41" i="1" s="1"/>
  <c r="H39" i="2" l="1"/>
  <c r="I24" i="2"/>
  <c r="I35" i="2" s="1"/>
  <c r="I39" i="2" s="1"/>
  <c r="H45" i="1"/>
  <c r="I30" i="1"/>
  <c r="I41" i="1" s="1"/>
  <c r="I45" i="1" s="1"/>
</calcChain>
</file>

<file path=xl/sharedStrings.xml><?xml version="1.0" encoding="utf-8"?>
<sst xmlns="http://schemas.openxmlformats.org/spreadsheetml/2006/main" count="1548" uniqueCount="337">
  <si>
    <t>Department:</t>
  </si>
  <si>
    <t>HTH</t>
  </si>
  <si>
    <t>Contact Name:</t>
  </si>
  <si>
    <t>Kristine Pagano</t>
  </si>
  <si>
    <t>Prog ID(s):</t>
  </si>
  <si>
    <t>HTH 520</t>
  </si>
  <si>
    <t>Phone:</t>
  </si>
  <si>
    <t>447-1397</t>
  </si>
  <si>
    <t>Name of Fund:</t>
  </si>
  <si>
    <t>DCAB Special Fund</t>
  </si>
  <si>
    <t>Fund type (MOF)</t>
  </si>
  <si>
    <t>B</t>
  </si>
  <si>
    <t>Legal Authority</t>
  </si>
  <si>
    <t>HRS §348F-7</t>
  </si>
  <si>
    <t>Appropriation Acct. No.</t>
  </si>
  <si>
    <t>S 334 H</t>
  </si>
  <si>
    <t xml:space="preserve">Intended Purpose:  This fund is used for payment of its lawful operating expenditures, including indirect costs. </t>
  </si>
  <si>
    <t>Source of Revenues:  Test and continuing education fees, and blueprint review fees.</t>
  </si>
  <si>
    <t xml:space="preserve">Current Program Activities/Allowable Expenses: Per HRS §348F, construction project and site reviews, issue state credential and conduct continuing education program for American Sign Language Interpreters, issue disabled parking permits and notifications, respond to ADA complaints and technical assistance, and conduct public outreach and education programs.
</t>
  </si>
  <si>
    <t>Purpose of Proposed Ceiling Adjustment (if applicable): Not Applicable.</t>
  </si>
  <si>
    <t xml:space="preserve">Variances:  </t>
  </si>
  <si>
    <t>The variance (decrease) in revenues in FY 2022 and FY 2023 is due to the COVID-19 pandemic unpredictability of construction costs and number of document reviews.</t>
  </si>
  <si>
    <t>Financial Data</t>
  </si>
  <si>
    <t>FY 2018</t>
  </si>
  <si>
    <t>FY 2019</t>
  </si>
  <si>
    <t>FY 2020</t>
  </si>
  <si>
    <t>FY 2021</t>
  </si>
  <si>
    <t>FY 2022</t>
  </si>
  <si>
    <t>FY 2023</t>
  </si>
  <si>
    <t>FY 2024</t>
  </si>
  <si>
    <t>(actual)</t>
  </si>
  <si>
    <t>(estimated)</t>
  </si>
  <si>
    <t>Appropriation Ceiling</t>
  </si>
  <si>
    <t>Beginning Cash Balance</t>
  </si>
  <si>
    <t>Revenues</t>
  </si>
  <si>
    <t>Expenditures</t>
  </si>
  <si>
    <t xml:space="preserve">Transfers </t>
  </si>
  <si>
    <t xml:space="preserve">   List each net transfer in/out/ or projection in/out; list each account number</t>
  </si>
  <si>
    <t>JM7760</t>
  </si>
  <si>
    <t>Net Total Transfers</t>
  </si>
  <si>
    <t>Ending Cash Balance</t>
  </si>
  <si>
    <t>Encumbrances</t>
  </si>
  <si>
    <t>Unencumbered Cash Balance</t>
  </si>
  <si>
    <t>Additional Information:</t>
  </si>
  <si>
    <t>Amount Req. by Bond Covenants</t>
  </si>
  <si>
    <t>Amount from Bond Proceeds</t>
  </si>
  <si>
    <t>Amount Held in CODs, Escrow</t>
  </si>
  <si>
    <t xml:space="preserve"> Accounts, or Other Investments</t>
  </si>
  <si>
    <t>DCAB - Special Parent Information Network (SPIN)</t>
  </si>
  <si>
    <t xml:space="preserve">U </t>
  </si>
  <si>
    <r>
      <t xml:space="preserve">HRS </t>
    </r>
    <r>
      <rPr>
        <sz val="10"/>
        <rFont val="Calibri"/>
        <family val="2"/>
      </rPr>
      <t>§</t>
    </r>
    <r>
      <rPr>
        <sz val="10"/>
        <rFont val="Arial"/>
        <family val="2"/>
      </rPr>
      <t>348F-7</t>
    </r>
  </si>
  <si>
    <t>S 324 H</t>
  </si>
  <si>
    <t xml:space="preserve">Intended Purpose:  A Memorandum of Agreement between the Department of Education and the Department of Health, Disability and Communication Access Board to provide support in the operation and support of the Special Parent Information Network (SPIN) and the Special Education Advisory Council (SEAC).                                                         </t>
  </si>
  <si>
    <t>Source of Revenues:  Department of Education</t>
  </si>
  <si>
    <t>Current Program Activities/Allowable Expenses:  Two (2.0) positions and operating costs for SPIN and SEAC.</t>
  </si>
  <si>
    <t xml:space="preserve">Variances: </t>
  </si>
  <si>
    <t>Variances do not exceed 10%.</t>
  </si>
  <si>
    <t>Health</t>
  </si>
  <si>
    <t>Darryl Shutter</t>
  </si>
  <si>
    <t>Program ID(s):</t>
  </si>
  <si>
    <t>HTH 906</t>
  </si>
  <si>
    <t>Phone Number:</t>
  </si>
  <si>
    <t>808-586-4524</t>
  </si>
  <si>
    <t>State Health Planning and Development Special Fund</t>
  </si>
  <si>
    <t>Fund Type (MOF):</t>
  </si>
  <si>
    <t>Legal Authority:</t>
  </si>
  <si>
    <t>HRS Section 323D - 12.6</t>
  </si>
  <si>
    <t>Appropriation Account Number</t>
  </si>
  <si>
    <t>S 309 H</t>
  </si>
  <si>
    <t>Intended Purpose:  Support expenses associated with Agency duties as mandated by Chapter 323D HRS.</t>
  </si>
  <si>
    <t>Source of Revenues:  Certificate of Need application fees.</t>
  </si>
  <si>
    <t xml:space="preserve">Current Program Activities/Allowable Expenses:  </t>
  </si>
  <si>
    <t>Expenses associated with the administration of the State Certificate of Need (CON) program as mandated in chapter 323D HRS.  Expenses associated with maintaining and revising the State's Health Plan as mandated in chapter 323D HRS.  Expenses associated with ACT 219 SLH 2007 that requires all public reviews related to CON application for Maui be heard on Maui instead of Honolulu.</t>
  </si>
  <si>
    <t>Variances:</t>
  </si>
  <si>
    <t>Variance in Revenues in FY17 and FY18 are due to key punch error by DAGS, funds belonging to MedQuest and OSHM was deposited in the SHPDA special funds by mistage.  The error has been corrected in FY18 and FY19, and fully resolved in FY2020.  Also, the Department took $200,000 to assist with the budget deficit.</t>
  </si>
  <si>
    <t>Amount Requested by Bond Covenants</t>
  </si>
  <si>
    <t>Michelle C Matsuoka</t>
  </si>
  <si>
    <t>HTH 560</t>
  </si>
  <si>
    <t>733-9062</t>
  </si>
  <si>
    <t>Newborn Metabolic Screening Special Fund</t>
  </si>
  <si>
    <t>Section 321-291, HRS</t>
  </si>
  <si>
    <t>S 302 H</t>
  </si>
  <si>
    <t xml:space="preserve">Intended Purpose:  This fund is used for payment of its lawful operating expenditures, including, but not limited to laboratory testing, follow-up testing, educational materials, continuing education, quality assurance, equipment, and indirect cost. </t>
  </si>
  <si>
    <t>Source of Revenues: Per the Hawaii Administrative Rules, the amount collected for each metabolic screening (testing) kit sold in Hawaii (current charge per kit is $99 eff. 5/27/2017) is deposited to this special fund.  Prior to 5/27/2017 the price per kit was $55.</t>
  </si>
  <si>
    <t xml:space="preserve">Current Program Activities/Allowable Expenses:  The Newborn Metabolic Screening Program (NBMSP) has statewide responsibilities for assuring that infants born in the State of Hawaii are satisfactorily tested for over 25 primary disorders which can cause intellectual disability and developmental and growth delay and even death, if not detected and treated early in the newborn period. NBMSP tracks and follows-up to assure that infants with detected diseases are provided with appropriate and timely treatment.	</t>
  </si>
  <si>
    <t>Variances:  Expenditures increased by about 44% from FY 2018-19 primarily due to filling all vacant positions and increased screening costs through the Oregon health Authority contract.  Revenues decreased between FY 2018-19 because the program collected smaller fees in FY 2019 than FY 2018. FY 2020 the contract with the Oregon Health Authority ended and a new contract with the State of Washington began.  Expenditures increased due to the 2.0 FTE added to this fund; revenues decreased due to the COVID-19 pandemic.  FY22, request of new Temporary OA III.  FY23, request for increased fee of $25/screening to add Pompe and MPS1 screening which is an estimated $17 fee to run the test.  Updated  WA State Labs contract to inlcude increase of $6.60 per panel and an increased fee year over year for the additional 4 testings commencing October 2022 (FY23).</t>
  </si>
  <si>
    <t>Hawaii Birth Defects Special Fund</t>
  </si>
  <si>
    <t>Section 321-426, HRS</t>
  </si>
  <si>
    <t>S 304 H</t>
  </si>
  <si>
    <t>Intended Purpose:  This fund is used for payment of its lawful operating expenditures, including indirect costs.</t>
  </si>
  <si>
    <t>Source of Revenues: $10 of each marriage license fee collected by the Hawaii State Department of Health is deposited to this special fund.</t>
  </si>
  <si>
    <t>Current Program Activities/Allowable Expenses:  This fund enables the State to have a continuous, reliable and timely statewide information and monitoring source for ascertaining the number of births with specific disabilities and abnormalities due to birth defects.  The program monitors trends and changes over time to identity possible risk factors for births defects and help develop activities to prevent the birth defects.</t>
  </si>
  <si>
    <t>Variances: The variance in expenditures from FY 2018-19 and beyond is due to reducing payroll from 5.0 FTE to 3.75 FTE.  Program made necessary changes to reduce expenditures and will continue to reduce payroll  through FY23 to 2.0 FTE.  Expenditures increased in FY22 with the settling of various personnel payouts and will stabilize in FY23 with the 2.0 FTE.  Revenue streams to be reviewed in FY23 to ensure sustainability for this necessary activity within the Children with Special Health Needs Section.</t>
  </si>
  <si>
    <t>Leighton Tamura</t>
  </si>
  <si>
    <t>733-8365</t>
  </si>
  <si>
    <t>Community Health Centers Special Fund</t>
  </si>
  <si>
    <t>Section 321-1.65, HRS</t>
  </si>
  <si>
    <t>S 305 H</t>
  </si>
  <si>
    <t>Source of Revenues:  Cigarette tax assessed and collected pursuant to Section 245-3(a), HRS.</t>
  </si>
  <si>
    <t>Current Program Activities/Allowable Expenses:   (1) Purchase of service (POS) contracts to 14 FQHCs to provide medical (perinatal, pediatric, adult primary care) &amp; support services (svcs) to un- and under-insured individuals that are at or below 250% of the federal poverty level.  Optional svcs include behavioral health care, dental treatment, &amp; pharmaceutical svcs.  (2) POS contract to Hana Health (an FQHC) for the provision of urgent care (24/7), &amp; for comprehensive primary care svcs.  (3) POS contract to Waianae Coast Comprehensive Health Ctr (an FQHC) for the provision of 24-hr emergency room svcs.</t>
  </si>
  <si>
    <t>Variances:  The projected increase in expenditures between FY 2020-21 and beyond is due to an expansion of services to the uninsured besides basic medical care and an increase in the rates paid to providers effective 7/1/19 (FY 2019-20 was lower due to few clients seeking primary care services due to COVID 19).</t>
  </si>
  <si>
    <t xml:space="preserve">JM7760 </t>
  </si>
  <si>
    <t>Samantha Berberich</t>
  </si>
  <si>
    <t>733-9073</t>
  </si>
  <si>
    <t>Domestic Violence and Sexual Assault Special Fund</t>
  </si>
  <si>
    <t>Section 321-1.3, HRS</t>
  </si>
  <si>
    <t>S 321 H</t>
  </si>
  <si>
    <t xml:space="preserve">Intended Purpose:  For use by the Department of Health to fund programs or purchases of service supporting/providing domestic violence and sexual violence intervention and/or prevention.  </t>
  </si>
  <si>
    <t>Source of Revenues:  Fees from birth, marriage, divorce and death certificates; and income tax designations per §235-102.5, HRS.</t>
  </si>
  <si>
    <t>Current Program Activities/Allowable Expenses: 
A. Salary:  Domestic Violence Prevention Program Specialist
B. Domestic Violence Fatality Review: meetings, including travel.
C. University of Hawaii Women's Center PAU Violence Program: violence prevention task forces activities on 10 campuses statewide
D.  Sex Abuse Treatment Center: sexual violence prevention education, awareness and training.
E.  Na Leo Kane:  Engaging Men as Allies in Domestic and Sexual Violence Prevention
F. Trainings/Conferences/Meetings to prevent domestic and sexual violence.</t>
  </si>
  <si>
    <t>Variances:  The variance in expenditures from FY 2022(actual) to FY2023(estimated) and projected expenditures from FY 2023 moving forward is due to a planned increase in expenditures in FY 2023 initiated to bring expenditures in line with revenues.  The appropriation ceiling will be lowered in FY2024 to reflect accurate quantity of funds allocated. Variance will be more than 10%.</t>
  </si>
  <si>
    <t>Violence Prevention Program, Child Death Review (CDR).</t>
  </si>
  <si>
    <t>U</t>
  </si>
  <si>
    <t>Act 162, SLH 2009, as amended by Act 180, SLH 2010</t>
  </si>
  <si>
    <t>S 325 H</t>
  </si>
  <si>
    <t>Intended Purpose:  To provide for a CDR Nurse Coordinator position to implement the statewide CDR System.</t>
  </si>
  <si>
    <t>Current Program Activities/Allowable Expenses: 
• Provides staffing to the State CDR Council who is responsible to analyze and evaluate data, to develop public health policy and to expand prevention programs to impact and strengthen the system to prevent further child deaths.
• Provides staffing and assistance to the six local CDR Teams including the Department of Defense.  The purpose of the local teams is to review the circumstances and causes of child deaths and to identify gaps in the delivery system and communication between organizations and to identify environmental, educational and organizational issues related to the prevention of child deaths.
• Prepares reports in collaboration with the Council members to synthesize the data obtained from the team reviews. 
• Assists in CDR training and education activities.
• Supports and collaborates with the research statistician to maintain a CDR surveillance system.
• Maintains and updates CDR Policies and Procedures Manual.</t>
  </si>
  <si>
    <t xml:space="preserve">Variances: After spending the FY21 cash balance, no further activity is anticipated. </t>
  </si>
  <si>
    <t>Ian Tholen</t>
  </si>
  <si>
    <t>(808) 594-0013</t>
  </si>
  <si>
    <t>Early Intervention Special Fund</t>
  </si>
  <si>
    <t>§ 321-355, HRS</t>
  </si>
  <si>
    <t>S 331 H</t>
  </si>
  <si>
    <t>Intended Purpose:  To generate revenues to reinvest into the early intervention services for the at-risk, zero-to-three population; and to expand and enhance early intervention services for infants and toddlers with special needs.</t>
  </si>
  <si>
    <t>Source of Revenues:  Federal reimbursements from Medicaid and Title IV E and any other program income or grants earned by this fund.</t>
  </si>
  <si>
    <t>Current Program Activities:  Program activities include community based, family centered early intervention services to infants and toddlers with developmental delays; family support programs to reduce risk of child abuse and neglect; training and education for professionals, paraprofessional, and families; and clerical support to input data to support the carve-out request and other data management expenses related to early intervention services.</t>
  </si>
  <si>
    <t>Variances: There is an anticipated increase in expenditures from FY 2021 and beyond due to collective bargaining and fringe benefit cost for personnel paid from this special fund account.</t>
  </si>
  <si>
    <t>John Valera</t>
  </si>
  <si>
    <t>HTH 440</t>
  </si>
  <si>
    <t>692-7529</t>
  </si>
  <si>
    <t>Drug Demand Reduction Assessments Special Fund (DDRA)</t>
  </si>
  <si>
    <t>Section 706-650(3), HRS</t>
  </si>
  <si>
    <t>S 307 H</t>
  </si>
  <si>
    <t>Intended Purpose:</t>
  </si>
  <si>
    <t>Deposits to the Drug Demand Reduction Assessments (DDRA) Special Fund are intended "to supplement drug treatment and other drug demand reduction programs."  The DDRA Special Fund allows additional resources to be committed to support needed alcohol and substance abuse treatment services to individuals at risk of further involvement in the criminal justice and correctional system. Also, as the State's "Driving Under the Influence (DUI)" rate continues to increase, it is vital that DDRA funds be used to develop and implement a range of strategies that directly addresses this important community issue.</t>
  </si>
  <si>
    <t>Source of Revenues:   Impositions of monetary assessments in cases involving persons convicted of an offenses related to drugs and intoxicating compounds under Part IV of Chapter 712, HRS.</t>
  </si>
  <si>
    <t>Current Program Activities/Allowable Expenses:</t>
  </si>
  <si>
    <t>Current services funded by the DDRA Special Fund provide adult substance abuse treatment services to offenders referred by the Intake Service Center on the island of Oahu (i.e., Oahu Community Correctional Center); evaluation services and support for the Strategic Prevention Framework; and diversion of high-risk youth engaged in minor delinquent behavior identified by the Judiciary' Family Court.</t>
  </si>
  <si>
    <t>Variances:  Increase in Appropriation Ceiling from $500,000 to $750,000 per Act 119, SLH 2015.  The variances between FY 2016, 2017, and 2018 in expenditures are due to late invoice submission in purchase of service contract during FY 2016. Due to the decrease in revenue for FY2017 through FY2020 resulted in decresed expenditures.</t>
  </si>
  <si>
    <t>Amy Yamaguchi</t>
  </si>
  <si>
    <t>HTH 420</t>
  </si>
  <si>
    <t>Mental Health and Substance Abuse Special Fund</t>
  </si>
  <si>
    <t>Section 334-16, HRS</t>
  </si>
  <si>
    <t>S 346 H</t>
  </si>
  <si>
    <t>Intended Purpose: The purpose of the fund is to deposit all revenue collected from treatment services rendered by mental health and substance</t>
  </si>
  <si>
    <t>abuse programs operated by the State.</t>
  </si>
  <si>
    <t>Source of Revenues:  The source of revenue include payments from Medicaid, Medicare, and patients.</t>
  </si>
  <si>
    <t>Current Program Activities/Allowable Expenses: Activities include the provision of community-based outpatient services, case management</t>
  </si>
  <si>
    <t>services, psychosocial rehabilitation services, crisis services, residential services, and treatment services.  Allowable expenses are expenses</t>
  </si>
  <si>
    <t>incurred to provide or support the provision of program activities.</t>
  </si>
  <si>
    <t xml:space="preserve">Variances:  The revenue variance is attributed to the hiring of contract staff to submit claims for services provided during prior years.  </t>
  </si>
  <si>
    <t>The expenditure variance is attributed to delays in the execution of purchase of service contracts.</t>
  </si>
  <si>
    <t>JS2589 dated 12/13/2021</t>
  </si>
  <si>
    <t>(808) 586-4682</t>
  </si>
  <si>
    <t>Sayuri Sugimoto</t>
  </si>
  <si>
    <t>HTH 501</t>
  </si>
  <si>
    <t>587-6043</t>
  </si>
  <si>
    <t>Neurotrauma Special Fund</t>
  </si>
  <si>
    <t>Section 321H-4, HRS</t>
  </si>
  <si>
    <t>S 314 H</t>
  </si>
  <si>
    <r>
      <rPr>
        <b/>
        <u/>
        <sz val="10"/>
        <rFont val="Arial"/>
        <family val="2"/>
      </rPr>
      <t>Intended Purpose:</t>
    </r>
    <r>
      <rPr>
        <sz val="10"/>
        <rFont val="Arial"/>
        <family val="2"/>
      </rPr>
      <t xml:space="preserve"> Funding and contracting for services relating to neurotrauma; for education; assistance to individuals and families to identify and obtain access to services; maintenance of a registry of neurotrauma injuries within Hawaii; and necessary administrative expenses not to exceed two percent (2%) of the total amount collected.</t>
    </r>
  </si>
  <si>
    <r>
      <rPr>
        <b/>
        <u/>
        <sz val="10"/>
        <rFont val="Arial"/>
        <family val="2"/>
      </rPr>
      <t>Source of Revenues:</t>
    </r>
    <r>
      <rPr>
        <sz val="10"/>
        <rFont val="Arial"/>
        <family val="2"/>
      </rPr>
      <t xml:space="preserve"> Surcharges levied under Sections 291-11.5, 291-11.6, 291C-12, 291C-12.5, 291C-12.6, 291C-102 and 291E-61, HRS.</t>
    </r>
  </si>
  <si>
    <r>
      <rPr>
        <b/>
        <u/>
        <sz val="10"/>
        <rFont val="Arial"/>
        <family val="2"/>
      </rPr>
      <t xml:space="preserve">Current Program Activities/Allowable Expenses: </t>
    </r>
    <r>
      <rPr>
        <sz val="10"/>
        <rFont val="Arial"/>
        <family val="2"/>
      </rPr>
      <t xml:space="preserve"> Contracts in the area of education awareness with 1) the Queens Medical Center (Statewide Stroke Network); 2) University of Hawaii (Neurotrauma Registry); and 3) University of Hawaii (Head, Neck, and Spine Educational Project); 4) Rehabilitation Hospital of the Pacific (REHAB) -  Transfer Training.</t>
    </r>
  </si>
  <si>
    <r>
      <rPr>
        <b/>
        <u/>
        <sz val="10"/>
        <rFont val="Arial"/>
        <family val="2"/>
      </rPr>
      <t xml:space="preserve">Variance: </t>
    </r>
    <r>
      <rPr>
        <sz val="10"/>
        <rFont val="Arial"/>
        <family val="2"/>
      </rPr>
      <t>The special fund revenue reflects the actual deposits to this fund from traffic surcharges (citations/violations) collected.  
FY 2017 and FY 2019: The revenues decreased due to decrease in surcharges collected.
FY 2018: The revenues increased due to increase in surcharges collected.
FY 2017: The expenditures increased because a new contract was awarded to the Queen's Medical Center for the Statewide Stroke Network. 
FY 2019: The expenditures increased because services were incurred for a new contract with the University of Hawaii, Department of Kinesiology and Rehabilitation Science for Project Head, Neck, and Spine.                                                                                                                                                                                                                                                              FY2020:  The revenue decrease was due to the COVID-19 pandemic/stay at home order. (a decrease in surcharges levied under Sections 291-11.5, 291-11.6, 291C-12, 291C-12.5, 291C-12.6, 291C-102 and 291E-61, HRS.)                                                                                                                                                                            FY2021:  The revenue increase was due to more people getting back on the road after lifting and easing of safer at home order and travel restrictions.</t>
    </r>
  </si>
  <si>
    <r>
      <rPr>
        <b/>
        <u/>
        <sz val="10"/>
        <rFont val="Arial"/>
        <family val="2"/>
      </rPr>
      <t>Variance</t>
    </r>
    <r>
      <rPr>
        <b/>
        <sz val="10"/>
        <rFont val="Arial"/>
        <family val="2"/>
      </rPr>
      <t>:</t>
    </r>
    <r>
      <rPr>
        <sz val="10"/>
        <rFont val="Arial"/>
        <family val="2"/>
      </rPr>
      <t xml:space="preserve">                                                                                                                                                                                                                                              FY20 expenditure variance was due to the following reasons:
•	The DOT approved moped helmet budget was increased by $5,000.
•	The conference budget was increased by $45,000 due to greater number of requests for the educational conferences, trainings, and events for FY20.
•	The invoice submission for ASO log#17-151 was delayed and the payment was made in FY20.
•	ASO log#18-170 was extended till June 30, 2020.  The final invoice was submitted in FY20.                                                                                                                          FY21 expenditure variance is expected due to fewer contracts being executed during FY21.                                                                                                                                                                                                                                                                                                                                                                                                                                         FY2021:  The decrease in expenditure was due to close out of a contract, ASO LOG 18-170, and due to COVID-19 restriction. There were significant decrease in community activities in FY21.                                                                                                                                                                 
FY2022/2023:  The expenditures are expected to increase as program will be able to develop long term projects when revenue returns to prior year funding level.                                                                                                                            </t>
    </r>
  </si>
  <si>
    <t>Intellectual and Developmental Disabilities Medicaid</t>
  </si>
  <si>
    <t>Waiver Administrative Claiming Special Funds</t>
  </si>
  <si>
    <t>Act 165, SLH 2019 and Chapter 333F, HRS</t>
  </si>
  <si>
    <t>S 347 H</t>
  </si>
  <si>
    <r>
      <rPr>
        <b/>
        <u/>
        <sz val="10"/>
        <rFont val="Arial"/>
        <family val="2"/>
      </rPr>
      <t>Intended Purpose:</t>
    </r>
    <r>
      <rPr>
        <sz val="10"/>
        <rFont val="Arial"/>
        <family val="2"/>
      </rPr>
      <t xml:space="preserve"> Act 165, SLH 2019 established the Intellectual and Developmental Disabilities (I/DD) Medicaid Waiver Special Fund to allow for the deposit of federal funds received through Medicaid administrative claiming for operating the Medicaid Home and Community -Based Services Waiver (HCBS) for persons with I/DD.  </t>
    </r>
  </si>
  <si>
    <r>
      <rPr>
        <b/>
        <u/>
        <sz val="10"/>
        <rFont val="Arial"/>
        <family val="2"/>
      </rPr>
      <t>Source of Revenues:</t>
    </r>
    <r>
      <rPr>
        <sz val="10"/>
        <rFont val="Arial"/>
        <family val="2"/>
      </rPr>
      <t xml:space="preserve">  Medicaid federal reimbursement for I/DD waiver administrative claiming pursuant to 45 CFR Part 95, Subpart E, DDD’s Cost Allocation Plan approved by the United States Department of Health and Human Services (DHHS) on April 25, 2019.</t>
    </r>
  </si>
  <si>
    <r>
      <rPr>
        <b/>
        <u/>
        <sz val="10"/>
        <rFont val="Arial"/>
        <family val="2"/>
      </rPr>
      <t>Current Program Activities/Allowable Expenses:</t>
    </r>
    <r>
      <rPr>
        <sz val="10"/>
        <rFont val="Arial"/>
        <family val="2"/>
      </rPr>
      <t xml:space="preserve"> Pursuant to Act 165, SLH 2019 Section 4 and Chapter 333F, HRS, the funds should be used for the following: 1) payment for fiscal management services; 2) training of staff; waiver providers; waiver participants, family members of waiver participants, legal representatives of waiver participants; and community stakeholders; 3) quality management activities; 4) ongoing operations and maintenance of the information technology systems; 5) conducting rate methodology studies to define rates; and 6) assessment services for determining each participant’s level of support needs. </t>
    </r>
  </si>
  <si>
    <r>
      <rPr>
        <b/>
        <u/>
        <sz val="10"/>
        <rFont val="Arial"/>
        <family val="2"/>
      </rPr>
      <t>Variance</t>
    </r>
    <r>
      <rPr>
        <b/>
        <sz val="10"/>
        <rFont val="Arial"/>
        <family val="2"/>
      </rPr>
      <t xml:space="preserve">: </t>
    </r>
    <r>
      <rPr>
        <sz val="10"/>
        <rFont val="Arial"/>
        <family val="2"/>
      </rPr>
      <t>The estimated FY 2020 revenues consist of the administrative claiming received for FY 2019 due to the DHHS’ approval of DDD's cost of allocation plan effective July 1, 2018.  DDD anticipates the budget ceiling request to be approved at $2,500,000 for FY 2021 and beyond, so DDD can maximize the use of federal reimbursement for ongoing operations.</t>
    </r>
  </si>
  <si>
    <r>
      <rPr>
        <b/>
        <u/>
        <sz val="10"/>
        <rFont val="Arial"/>
        <family val="2"/>
      </rPr>
      <t>Variance</t>
    </r>
    <r>
      <rPr>
        <b/>
        <sz val="10"/>
        <rFont val="Arial"/>
        <family val="2"/>
      </rPr>
      <t>:</t>
    </r>
    <r>
      <rPr>
        <sz val="10"/>
        <rFont val="Arial"/>
        <family val="2"/>
      </rPr>
      <t xml:space="preserve"> The estimated revenue decreases in FY23 and out years due to anticipated diminished administrative claims due to Behavioral Health Administrative Information Technology (BHA IT) Solution being substantially implemented resulting in less claiming . The estimated expenditures for FY21 reflect the new ceiling amount of $3,200,000 approved in Act 009, SLH2020.  DDD submitted a FB21-23 budget request to make the Medicaid Administrative Claiming Special Fund to be recurring from FY22.  The expenditures are expected to increase as DDD would be able to plan ahead and have multi-year contracts to meet compliance requirements for the State's Section 1915(c) Medicaid waiver for Individuals with Intellectual and Developmental Disabilities.</t>
    </r>
  </si>
  <si>
    <r>
      <rPr>
        <b/>
        <u/>
        <sz val="10"/>
        <rFont val="Arial"/>
        <family val="2"/>
      </rPr>
      <t>Variances (Revenues)</t>
    </r>
    <r>
      <rPr>
        <b/>
        <sz val="10"/>
        <rFont val="Arial"/>
        <family val="2"/>
      </rPr>
      <t xml:space="preserve">:   </t>
    </r>
    <r>
      <rPr>
        <sz val="10"/>
        <rFont val="Arial"/>
        <family val="2"/>
      </rPr>
      <t xml:space="preserve">                                                                                                                                                                                                          FY2021:  The revenue increase was due to quarterly claim for FY20 Q1-Q4 being processed in FY21.  $4,000,000 in revenue is expected for FY22 and FY23 as BHA IT solution is being implemented.</t>
    </r>
  </si>
  <si>
    <r>
      <rPr>
        <b/>
        <u/>
        <sz val="10"/>
        <rFont val="Arial"/>
        <family val="2"/>
      </rPr>
      <t>Variances (Expenditures)</t>
    </r>
    <r>
      <rPr>
        <sz val="10"/>
        <rFont val="Arial"/>
        <family val="2"/>
      </rPr>
      <t>:                                                                                                                                                                                                                                                                                                                                                                FY2021:  The increase in expenditure was due to the new ceiling amount of $3,200,000 approved in Act 009, SLH2020.  The expenditure is expected to increase in FY22 as the Administrative Claiming Special Fund became recurring from FY22.</t>
    </r>
  </si>
  <si>
    <t>Keith Ridley</t>
  </si>
  <si>
    <t>HTH 720</t>
  </si>
  <si>
    <t>(808) 692-7227</t>
  </si>
  <si>
    <t>Office of Health Care Assurance Special Fund</t>
  </si>
  <si>
    <t>Section 321-1.4, HRS</t>
  </si>
  <si>
    <t>S-**-310-H</t>
  </si>
  <si>
    <t>The Hospital and Medical Facilities special fund was enacted in the 1999 Legislature and amended in the 2002 Legislature to allow for deposit of all monies collected by the department in licensing fees and penalties to be expended to assist in offsetting educational program expenses to enhance the capacity of the program to improve public outreach efforts and consultations to industries, educate the public, department staff and providers by the Office of Health Care Assurance (OHCA).</t>
  </si>
  <si>
    <t>Source of Revenues:</t>
  </si>
  <si>
    <r>
      <t xml:space="preserve">The State licensure fees and federal Medicare certification fees are collected in accordance with chapter 11-103, Hawaii Administrative Rules (HAR) to implement </t>
    </r>
    <r>
      <rPr>
        <sz val="10"/>
        <rFont val="Calibri"/>
        <family val="2"/>
      </rPr>
      <t>§</t>
    </r>
    <r>
      <rPr>
        <sz val="10"/>
        <rFont val="Arial"/>
        <family val="2"/>
      </rPr>
      <t xml:space="preserve">321-1.4 and 321-11.5, Hawaii Revised Statutes (HRS). The administrative penalties are imposed and collected pursuant to </t>
    </r>
    <r>
      <rPr>
        <sz val="10"/>
        <rFont val="Calibri"/>
        <family val="2"/>
      </rPr>
      <t>§</t>
    </r>
    <r>
      <rPr>
        <sz val="10"/>
        <rFont val="Arial"/>
        <family val="2"/>
      </rPr>
      <t>321-20, HRS.</t>
    </r>
  </si>
  <si>
    <t>OHCA has the responsibility of managing the State licensure and Federal certification of medical and health care facilities, agencies and services provided throughout the State in order to ensure acceptable standards of care are provided.</t>
  </si>
  <si>
    <t>Revenue was increased in FY 2019 because the implementation of Health Care Facility Management Information System (HCFMIS) project in 3rd Quarter of FY 2019 that allow OHCA to issues invoices for application and license fees. The revenue continued to increase in FY2020 and FY2021 due to full year invoicing and an unpredictable penalty fees of $77,000 in FY2021 and $122,265 in FY2022.
OHCA is revising HAR §11-103 to increase licensing fees that will be effective in FY2023. This license fee increase should provide additional revenue and increase the license fee revenue to $620,000 in FY 2023 and $750,000 in FY 2024.
Expenditures were increased in fiscal year 2019 because of a contract cost at $40,000. The expenditures were increased in fiscal year 2020 because of a contract cost at $112,000. The expenditures were continued to increase in FY2021 and FY2022 because general fund shortfall that required OHCA to use its special fund to cover the contract costs that were charged to general fund in previous years such as Background Check System Support Services at $174,000 and multiple small purchase contracts.
Expenditures are increased in FY2023 because a one time cost at $710,000 for HCFMIS contract costs and the changing of method of financing to cover salaries and fringe benefits. Without the HCFMIS contract cost, the expenditure is decreased in FY2024.</t>
  </si>
  <si>
    <t>Transfer-in</t>
  </si>
  <si>
    <t>Transfer-out</t>
  </si>
  <si>
    <t>Wakaba Stephens</t>
  </si>
  <si>
    <t>HTH 460</t>
  </si>
  <si>
    <t>733-9866</t>
  </si>
  <si>
    <t>TITLE XIX Med QUEST Carveout/General Outpatient</t>
  </si>
  <si>
    <t>Section 334-115, HRS</t>
  </si>
  <si>
    <t>S 306 H</t>
  </si>
  <si>
    <t>Intended Purpose:  To deposit revenues collected from treatment services rendered by mental health and substance abuse programs operated by the state.</t>
  </si>
  <si>
    <t>Source of Revenues: Investment pool interest, reimbursement through DHS for administrative cost claims, reimbursement for Medicaid eligible current services, and refund/reimbursement of prior period expenditures.</t>
  </si>
  <si>
    <t>Current Program Activities/Allowable Expenses: Program activities include assuring a comprehensive array of mental health services for children and adolescents as well as the funding of salaries for Quality Assurance Specialists at the CAMHD Family Guidance Centers and various other positions.</t>
  </si>
  <si>
    <t>FY 2018-The revenues decreased due to the delay in reimbursement from MedQuest.</t>
  </si>
  <si>
    <t>FY 2019-The revenues increased due to the late reimbursement from MedQuest for FY 2018. The expenditures decreased due to the higher usage of general fund instead of this fund.</t>
  </si>
  <si>
    <t xml:space="preserve">FY2020-The revenues decreased due to the delay in reimbursement from MedQuest. </t>
  </si>
  <si>
    <t>FY2021-The revenues increased due to the late reimbursement from MedQuest for FY2020. The expenditures decreased since the service cost was covered by the general fund more than expected.</t>
  </si>
  <si>
    <t>FY2022-The revenues decreased due to the reimbursemetn from MedQuest being caught up in FY2021.</t>
  </si>
  <si>
    <t>FY2023-The expenditure is expected to increase due to the pay raise.</t>
  </si>
  <si>
    <t>FY2024-The expenditure is expected to increase due to the pay raise.</t>
  </si>
  <si>
    <t>Nancy Bartter</t>
  </si>
  <si>
    <t>HTH 840 FJ</t>
  </si>
  <si>
    <t>586-7567</t>
  </si>
  <si>
    <t>Deposit Beverage Container Special Fund</t>
  </si>
  <si>
    <t>Section 342G-104 HRS</t>
  </si>
  <si>
    <t>S 313 H</t>
  </si>
  <si>
    <t>Intended Purpose:  Increase participation and recycling rates for specified deposit beverage containers; provide a connection between manufacturing 
   decisions and recycling program management; reduce litter; reimburse consumers 5 cents on redeemed glass, plastic and aluminum containers.</t>
  </si>
  <si>
    <t>Source of Revenues:  Beverage container deposit fees and handling fees</t>
  </si>
  <si>
    <t>Current Program Activities/Allowable Expenses: Administration, rules development and amendment, program accounting and reporting, and personnel.</t>
  </si>
  <si>
    <t>Variances:  Revenue varies based on amount of container deposits collected from customers and sent to DOH from businesses selling items in containers covered by the HI-5 program.  Expenditures will increase or decrease based on container redemption rate by consumers, which results in higher or lower expenditures to redemption centers for deposit reimbursements and handling fees.  FY21 encumbrances were higher than usual to enable change in contract cycle, to avoid contracts starting at the beginning of each FY and needing to wait for allotments to be input to FAMIS.</t>
  </si>
  <si>
    <t xml:space="preserve">   List each net transfer in/out; list each account number</t>
  </si>
  <si>
    <t>Amount Req. for Bond Conveyance</t>
  </si>
  <si>
    <t>HTH 610 FP</t>
  </si>
  <si>
    <t>Hawaii Hemp Processing Special Fund</t>
  </si>
  <si>
    <t>Chapter 328G-7, HRS (Act 14, SLH 2020), as amended by Act 137, SLH 2022</t>
  </si>
  <si>
    <t>S 317 H</t>
  </si>
  <si>
    <t>Intended Purpose: To establish and regulate a system of registering hemp processors and implement the Hawaii hemp processing program.</t>
  </si>
  <si>
    <t>Source of Revenues: Registration fees (set in Hawaii Administrative Rules (HAR)) and fines (pursuant to Chapter 328G-6, HRS).</t>
  </si>
  <si>
    <t>Current Program Activities/Allowable Expenses:  Fee revenue will be used to establish and regulate a system of registering hemp processors, fund positions and operating costs authorized by the legislature, and fund other expenditures to implement the Hawaii hemp processing program.</t>
  </si>
  <si>
    <t>Variances:  New special fund that was established in FY21.  Interim Hemp Rules, Chapter 11-37 Hemp Processing and Hemp Products, HAR, became effective on August 9, 2021, so revenue began in FY22.</t>
  </si>
  <si>
    <t>Electronic Device Recycling Fund</t>
  </si>
  <si>
    <t>Act 13/2008</t>
  </si>
  <si>
    <t>S 319 H</t>
  </si>
  <si>
    <t>Intended Purpose: Encourage recycling of electronic devices sold in the State to divert waste and leaching of possible hazardous materials components 
   from landfills.</t>
  </si>
  <si>
    <t>Source of Revenues: Initial registration and annual renewal fees from all manufacturers' brands of covered electronic devices.</t>
  </si>
  <si>
    <t>Current Program Activities/Allowable Expenses: Administration, rules development and amendment, program accounting and reporting, personnel, and 
   supporting county electronics collections (Act 130, SLH 2017).</t>
  </si>
  <si>
    <t>Variances:  Expenditures vary depending on the scope of services for contracts with Hawaii, Kauai, and Maui counties to provide electronic device 
   recycling programs.  Transfer of $1M to general fund per Act 87, SLH 2021.</t>
  </si>
  <si>
    <t>HTH 610 FR</t>
  </si>
  <si>
    <t>Noise, Radiation and Indoor Air Quality Special Fund</t>
  </si>
  <si>
    <t>Section 342P-7, HRS</t>
  </si>
  <si>
    <t>S 322 H</t>
  </si>
  <si>
    <t>Intended Purpose: Implement mandated functions and activities of the Indoor and Radiological Health Branch.</t>
  </si>
  <si>
    <t>Source of Revenues: Fees for radiological technologists/radiation facilities, radiation services, noise permits, etc.</t>
  </si>
  <si>
    <t>Current Program Activities/Allowable Expenses: Issue permits, notifications and variances; license and certify radiological technologists and asbestos and lead abatement contractors; provide emergency response and capabilities; respond to complaints; inspect facilities; conduct public outreach and education programs; participate in professional trainings.</t>
  </si>
  <si>
    <t>Variances:  Revenue varies depending on the number of noise permits/variances and radiation licenses that are issued each year. The amount of noise permits/variances changes depending on the amount of economic activity and construction projects.  FY20 and FY21 expenditures were significantly lower due to decreased inspections, travel, and training opportunities.</t>
  </si>
  <si>
    <t>Asbestos and Lead Abatement Special Fund</t>
  </si>
  <si>
    <t>Act 242/1998 and 342-P, HRS</t>
  </si>
  <si>
    <t>S 323 H</t>
  </si>
  <si>
    <t>Intended Purpose: Support mandated functions and activities of the federal National Emissions Standards for Hazardous Air Pollutants, 
   Asbestos-in-Schools and Lead-Based Paint Abatement programs.</t>
  </si>
  <si>
    <t>Source of Revenues: Fees for demolition/renovation and accreditation of asbestos training.</t>
  </si>
  <si>
    <t>Current Program Activities/Allowable Expenses: Inspections; public outreach and training for compliance and certification of lead-based paint 
   abatement contractors.</t>
  </si>
  <si>
    <t>Variances:  Revenue varies depending on the number of asbestos demolition/abatement projects and the number of workers on those projects each year.  
   FY18-FY22 included one additional position that was changed from federal funding to this special fund, which was not sustainable.  Starting in FY23, only one position is charged to this fund.</t>
  </si>
  <si>
    <t>HTH 610 FN</t>
  </si>
  <si>
    <t>Vector Control, U-account</t>
  </si>
  <si>
    <t>Act 259/2001 as amended by Act 177/2002; Act 213/2007</t>
  </si>
  <si>
    <t>S 327 H</t>
  </si>
  <si>
    <t>Intended Purpose: Prevent introduction of air- and sea-borne vectors and diseases to the State.</t>
  </si>
  <si>
    <t>Source of Revenues: State Department of Transportation transfer of funds for vector control work at major ports of entry.</t>
  </si>
  <si>
    <t>Current Program Activities/Allowable Expenses: Identify potential breeding grounds and harborage sites and maintain traps and poison at stations at major airports and seaports under Department of Transportation jurisdiction.</t>
  </si>
  <si>
    <t>Variances:  Variance in expenditures due to position vacancies and/or delay in transfer of funds.</t>
  </si>
  <si>
    <t>JS0384/0383/45800/4499/5041/5356/5355</t>
  </si>
  <si>
    <t>Various dates</t>
  </si>
  <si>
    <t>Leaking Underground Storage Tank Fund</t>
  </si>
  <si>
    <t>W</t>
  </si>
  <si>
    <t>Section 342L-51 HRS</t>
  </si>
  <si>
    <t>S 330 H</t>
  </si>
  <si>
    <t>Intended Purpose: Respond to petroleum releases from underground storage tanks or tank systems in a manner consistent with Chapter 342L, HRS.</t>
  </si>
  <si>
    <t>Source of Revenues: Fees from field citations or enforcement actions pursuant to Chapter 342L, HRS.</t>
  </si>
  <si>
    <t>Current Program Activities/Allowable Expenses: Deposit fees and utilize funds to cover costs incurred in responding to petroleum releases per 
   Sections 342L-8(g) and 342L-53(d), HRS.</t>
  </si>
  <si>
    <t>Variances:  Revenue varies depending upon compliance, enforcement, and cost recovery.   From FY 19, higher expenditures due to increased costs for Red Hill oversight.  Requesting ceiling increase for FY24 to enable full use of the fund revenue to respond to releases from underground storage tank systems, such as the Red Hill Bulk Fuel Storage Tank facility.</t>
  </si>
  <si>
    <t>HTH 840 FK</t>
  </si>
  <si>
    <t>Wastewater Treatment Certification Board Special Fund</t>
  </si>
  <si>
    <t>Act 238/SLH 1999</t>
  </si>
  <si>
    <t>S 336 H</t>
  </si>
  <si>
    <t>Intended Purpose: Establish and collect fees for applications, conduct examinations, issue or renew certificates pursuant to 340B, HRS.</t>
  </si>
  <si>
    <t>Source of Revenues: Fees for certification of wastewater treatment personnel</t>
  </si>
  <si>
    <t>Current Program Activities/Allowable Expenses: Implement duties and powers of the Board pursuant to 340B-11, HRS</t>
  </si>
  <si>
    <t>Variances:  All wastewater treatment operators are required to renew their licenses every other year.  The revenue projections reflect this pattern of revenue.  FY20, FY21, and FY22 expenditures were significantly lower due to decreased inspections and travel because of the COVID pandemic.</t>
  </si>
  <si>
    <t>HTH 610 FL/FQ and HTH 849 FA</t>
  </si>
  <si>
    <t>Sanitation and Environmental Health Special Fund</t>
  </si>
  <si>
    <t>Section 321-27 HRS</t>
  </si>
  <si>
    <t>S 340 H and S 315 H</t>
  </si>
  <si>
    <t>HTH 610 apprn $3,207,118; HTH 849 apprn $34,097</t>
  </si>
  <si>
    <t>Intended Purpose: Enhance capacity of environmental health programs to provide resources for staffing, equipment, and supplies to improve public outreach, educate public and professionals, plan for future and emerging needs, and provide trainings to maintain competencies among environmental health professionals to prevent, mitigate, or abate communicable disease transmission within the state.</t>
  </si>
  <si>
    <t>Source of Revenues: Fees from food establishment permits, temporary food permits, licenses for embalmers and tattoo artists, plan review and 
   swimming pool permits, etc.</t>
  </si>
  <si>
    <t>Current Program Activities/Allowable Expenses: Enhance updated code for licenses and permits granted to food establishments; establish mechanisms for other fee-generating programs through promulgation of rules; enhance educational and public outreach programs; improve electronic systems infrastructure and capabilities; develop partnerships to enhance program operations; develop emergency response capabilities</t>
  </si>
  <si>
    <t>Variances:  Expenditures will increase in future as new hires are allocated up to authorized position level as they gain experience, as well as from pay 
   increases, step movements, and fringe benefit rate increases.  Higher ceiling and expenditures from FY 20 due to increase for 7.00 new Food Safety Specialist positions and food safety messaging campaign authorized by Act 5, SLH 2019.  Transfer of $6,001,306 to general fund per Act 87, SLH 2021.</t>
  </si>
  <si>
    <t>HTH 840 FK and HTH 849 FB</t>
  </si>
  <si>
    <t>Water Pollution Control Revolving Fund</t>
  </si>
  <si>
    <t>Clean Water Act and Section 342D-83 HRS</t>
  </si>
  <si>
    <t>S 341 H and S 387 H</t>
  </si>
  <si>
    <t>HTH 840 apprn $151,641,304; HTH 849 apprn $722,506</t>
  </si>
  <si>
    <t>Intended Purpose: Provide low interest loans to counties and private entities for wastewater project construction including non-point source 
   pollution projects.</t>
  </si>
  <si>
    <t>Source of Revenues:  Loan repayments, federal capitalization grants, loan fees and interest, investment interest, capital projects funds (state match)</t>
  </si>
  <si>
    <t>Current Program Activities/Allowable Expenses: Process and service loans; revise standards and procedures to streamline loan review process; 
   monitor special conditions and payments of existing loans; process payments to counties; and analyze future revenues and cash flow.</t>
  </si>
  <si>
    <t>Variances:  Revenues, expenditures, and encumbrances will fluctuate depending on level and scheduling of construction loans and the pace of 
   construction, which is affected by economic conditions.  Revenues will actually increase later on as more loans are issued and more repayments 
   are received.  Revenues and expenditures will increase over the next 5 years due to increased funding from the Bipartisan Infrastructure Law.</t>
  </si>
  <si>
    <t>JM3260</t>
  </si>
  <si>
    <t>ASO FISCAL - PLEASE CHECK THIS ONE, SINCE IT STILL HAD FY17 TO FY23 IN THE FINANCIAL DATA</t>
  </si>
  <si>
    <t>HTH 849 FD, HTH 840 FG, FH, FJ</t>
  </si>
  <si>
    <t>Environmental Response Revolving Fund</t>
  </si>
  <si>
    <t>Section 128D-2, HRS; also see Section 342, HRS</t>
  </si>
  <si>
    <t>S-342-H, S-339-H</t>
  </si>
  <si>
    <t>HTH 849 apprn $1,363,895; HTH 840 apprn $412,212</t>
  </si>
  <si>
    <t xml:space="preserve">Intended Purpose: Fund emergency response actions as well as oil spill planning, prevention, preparedness, education, research, training, removal, and remediation. Includes accounts for (1) Local Emergency Planning Committees (LEPCs) by means of the Emergency Planning and Community Right to Know Act (EPCRA) filing fees used for administration and oversight of Chapter 128D, HRS; and (2) Voluntary Response Program which allows for voluntary actions taken by a party in response to hazardous substance releases and threats of diseases with a provision for relief from liability for an eligible party used for the purpose of administration and oversight pursuant to Section 128D-2, HRS.  Per Section 128D-2, moneys from the fund shall be expended by the department for the following:  (1)  Removal, remediation, and detection of oil and pollutant or contaminant releases;  (2)  Removal and remediation of hazardous waste and any other solid, liquid, or gaseous substance that may harm the environment; and  (3)  The payment of costs listed under section 128D-4(c).
</t>
  </si>
  <si>
    <t xml:space="preserve">Source of Revenues:  Tax of 5 cents per barrel of petroleum, fines/penalties, and Chemical Tier II reporting fees.  5 cents of the $1.05 Environmental Response, Energy, and Food Security Tax is deposited to ERRF.  The only consistent and reliable source of revenue is the oil tax.  Airline fuel assessments are not included in the oil tax.  
</t>
  </si>
  <si>
    <t>Current Program Activities/Allowable Expenses: Oil spill removal and remediation activities; respond to and investigate hazardous materials incidents; coordinate emergency response and related trainings.  Conduct related activities in HTH 840 Clean Water, Safe Drinking Water, and Solid and Hazardous Waste branches.</t>
  </si>
  <si>
    <t>Variances:  Over the past several years, Hawaii has imported fewer barrels of oil as it relies more heavily on renewable energy, which in turn has decreased the amount of income for the ERRF at the rate of about 5% per year.  Revenue varies depending on the amount of fines.  Higher expenditures in FY 18 due to emergency response activities for Kilauea volcano eruption and from FY18 and beyond for oversight activities for Red Hill Bulk Fuel Storage Tank Facility remediation.  Expenditures for FY22 were originally higher during the year, but many were reimbursed from the Red Hill emergency appropriation, thus increasing ERRF revenue.  FY22 ceiling was increased by Governor due to the Navy Water System Incident at Red Hill.</t>
  </si>
  <si>
    <t>HTH 840 FH &amp; HTH 849 FB</t>
  </si>
  <si>
    <t>Drinking Water Treatment Revolving Loan Fund</t>
  </si>
  <si>
    <t>Section 340E-35 HRS</t>
  </si>
  <si>
    <t>S 344 H and S 386 H</t>
  </si>
  <si>
    <t>HTH 840 apprn $107,297,734; HTH 849 apprn $597,761</t>
  </si>
  <si>
    <t>Intended Purpose: Provide low interest loans to improve public and private drinking water systems in Hawaii.</t>
  </si>
  <si>
    <t>Current Program Activities/Allowable Expenses: Review technical, financial, and managerial viabilities of loan applicants, process and service loans,
    and analyze future revenues and cash flow.</t>
  </si>
  <si>
    <t>Variances:  Revenues, expenditures, and encumbrances will fluctuate depending on level and scheduling of construction loans and the pace of 
   construction, which is affected by economic conditions.  Revenues and expenditures will increase over the next 5 years due to increased funding from the Bipartisan Infrastructure Law.</t>
  </si>
  <si>
    <t>JM3261</t>
  </si>
  <si>
    <t>JS0282/1629/3275</t>
  </si>
  <si>
    <t>Environmental Management Special Fund</t>
  </si>
  <si>
    <t>Sec 342G-63 HRS</t>
  </si>
  <si>
    <t>S 348 H</t>
  </si>
  <si>
    <t>Intended Purpose: Fund statewide education, demonstration, market development programs; provide training for municipal solid waste operators; and fund glass recovery programs. Amended by Act 173/00 to collect motor vehicle tire surcharge (Sec 342I-B HRS) and fines or penalties for violations pursuant to Sec 342I-J HRS. Amended by Act 176/02 to fund statewide beverage container redemption and recycling program in a separate special fund S 313 H 372, the Deposit Beverage Container Special Fund.</t>
  </si>
  <si>
    <t>Source of Revenues:  By statute, three separate revenue sources to be used solely for respective functions: glass advance disposal fee (ADF); solid waste disposal surcharge (tipping fee); and tire surcharge fee.</t>
  </si>
  <si>
    <t>Current Program Activities/Allowable Expenses: Provide technical assistance to counties; municipal solid waste landfill permitting, closure review, groundwater monitoring, inspection and enforcement. Administer county glass recovery grant, conduct public outreach and administer demonstration projects. Pursuant to Act 173/00, for the period 1/1/00 to 12/31/05, moneys may be used to support permitting, monitoring and enforcement activities; promote market development and reuse for recovered motor vehicle tires, reuse through education, research etc.; support program for illegal dumping, clean-ups and the like.  Conduct recycling education and demonstration projects; promote recyclable market development activities; hire personnel to oversee implementation of the program; and fund associated office expenses.</t>
  </si>
  <si>
    <t>Variances:  Revenue from solid waste disposal surcharge and glass ADF fluctuates with economic conditions, e.g. construction activities.  Revenues are estimated at same level throughout; decreasing due to diverting waste from landfills, but increasing due to more construction activities.  Expenditures have fluctuated due to the change of MOF for several positions and the timing of the payment on ADF contracts.</t>
  </si>
  <si>
    <t>HTH 840 FF</t>
  </si>
  <si>
    <t>Clean Air Special Fund</t>
  </si>
  <si>
    <t>Sec 342B-32 HRS</t>
  </si>
  <si>
    <t>S 349 H</t>
  </si>
  <si>
    <t xml:space="preserve">Intended Purpose: Establish and collect fees from covered, noncovered and agricultural burning permit sources. </t>
  </si>
  <si>
    <t>Source of Revenues:  Permit fees from covered (major) and noncovered (minor) sources of air pollution.</t>
  </si>
  <si>
    <t>Current Program Activities/Allowable Expenses: Develop and administer the air program and the permitting, monitoring, and enforcement requirements pursuant to Title V of the Clean Air Act.</t>
  </si>
  <si>
    <t xml:space="preserve">Variances:  1)  The variance in FY18 is due to the timing required to receive, process and deposit the larger covered source annual fees.  Covered source annual fees are due 120 days after the end of the calendar year.  In calendar years 2015-17, the bulk of the bank deposits were made after July 1 and show up as revenue in the following FY.  Prior to establishing an accountant position, deposits were processed by staff as time permitted.  After establishing an accountant position in December 2016 and hiring CAB's first accountant in October 2017, the majority of the 2018 annual fees were deposited in the same FY they were received (before July 1, 2018).  The disproportionately large revenue amount in FY18 is comprised of a large portion of both the 2017 and 2018 fees (two years of annual fees deposited in the same FY).  2)  Annual fees are charged and collected by calendar year.  Revenues in FY20 are low, and the FY21 totals are high, because $3,759,561 in Calendar Year 2020 fees were deposited after July 1, 2020 due to delays from COVID-19.  Revenues returned to normal in FY22.  3)  Expenditures have increased and are expected to steadily continue to increase with the continued establishment and filling of eight positions, which commenced after approval of reorganization, as well as salary increases, step movements, and inflation.  4)  The annual fees for covered source permits are based on the amount of air pollutants emitted during the year.  It is anticipated that emissions, and thus, overall revenue, will be decreasing in future years due to the increasing use of renewable energy, such as solar and wind.  </t>
  </si>
  <si>
    <t>Phillip Nguyen</t>
  </si>
  <si>
    <t>HTH 100</t>
  </si>
  <si>
    <t>586-4581</t>
  </si>
  <si>
    <t>PHN, Farrington High School (DOE) U-Account</t>
  </si>
  <si>
    <t>Act 162/2009, as amended by Act 180/2010</t>
  </si>
  <si>
    <t>S 329 H</t>
  </si>
  <si>
    <t>Intended Purpose:  MOF-U funding is currently for Registered Nurse IV (#118858) in the Public Health Nursing Branch (PHNB) for Farrington High School Transition Center; funding from Department of Education (DOE).</t>
  </si>
  <si>
    <t>Source of Revenues: U-funding (inter-agency) from the DOE.</t>
  </si>
  <si>
    <t>Current Program Activities/Allowable Expenses:  PHNB provides a 1.00 FTE Registered Nurse (RN) IV (#118858), funded by the DOE, to Farrington High School Transition Center.  From FY2020, PHNB provides 3.00 FTE RN IV funded by Department of Human Services.</t>
  </si>
  <si>
    <t>Variances:  The MOA with Farrington High School expired on 12/31/17 so there was less revenue and expenditure in FY18 and no revenue and expenditure in FY19.  There was no MOA and revenue in FY2019.  New MOA with DHS became effective in FY20 but positions were only hired from FY23 and expenditure will start from FY2023 and will become fully staffed from FY2023 forward.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</si>
</sst>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_(* \(#,##0\);_(* &quot;-&quot;_);_(@_)"/>
    <numFmt numFmtId="43" formatCode="_(* #,##0.00_);_(* \(#,##0.00\);_(* &quot;-&quot;??_);_(@_)"/>
    <numFmt numFmtId="164" formatCode="_(* #,##0_);_(* \(#,##0\);_(* &quot;-&quot;??_);_(@_)"/>
  </numFmts>
  <fonts count="15" x14ac:knownFonts="1">
    <font>
      <sz val="11"/>
      <color theme="1"/>
      <name val="Calibri"/>
      <family val="2"/>
      <scheme val="minor"/>
    </font>
    <font>
      <sz val="10"/>
      <name val="Arial"/>
      <family val="2"/>
    </font>
    <font>
      <b/>
      <sz val="10"/>
      <name val="Arial"/>
      <family val="2"/>
    </font>
    <font>
      <u/>
      <sz val="10"/>
      <name val="Arial"/>
      <family val="2"/>
    </font>
    <font>
      <sz val="10"/>
      <name val="Calibri"/>
      <family val="2"/>
    </font>
    <font>
      <b/>
      <u/>
      <sz val="10"/>
      <name val="Arial"/>
      <family val="2"/>
    </font>
    <font>
      <sz val="10"/>
      <color theme="1"/>
      <name val="Arial"/>
      <family val="2"/>
    </font>
    <font>
      <sz val="10"/>
      <color rgb="FFFF0000"/>
      <name val="Arial"/>
      <family val="2"/>
    </font>
    <font>
      <sz val="10"/>
      <color rgb="FF0070C0"/>
      <name val="Arial"/>
      <family val="2"/>
    </font>
    <font>
      <sz val="10"/>
      <color indexed="10"/>
      <name val="Arial"/>
      <family val="2"/>
    </font>
    <font>
      <sz val="8"/>
      <name val="Arial"/>
      <family val="2"/>
    </font>
    <font>
      <sz val="12"/>
      <color theme="1"/>
      <name val="Calibri"/>
      <family val="2"/>
      <scheme val="minor"/>
    </font>
    <font>
      <sz val="10"/>
      <color indexed="8"/>
      <name val="Arial"/>
      <family val="2"/>
    </font>
    <font>
      <sz val="9"/>
      <name val="Arial"/>
      <family val="2"/>
    </font>
    <font>
      <sz val="11"/>
      <color rgb="FF7030A0"/>
      <name val="Calibri"/>
      <family val="2"/>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rgb="FF000000"/>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s>
  <cellStyleXfs count="7">
    <xf numFmtId="0" fontId="0" fillId="0" borderId="0"/>
    <xf numFmtId="0" fontId="1" fillId="0" borderId="0"/>
    <xf numFmtId="0" fontId="1" fillId="0" borderId="0"/>
    <xf numFmtId="0" fontId="1" fillId="0" borderId="0"/>
    <xf numFmtId="43" fontId="1" fillId="0" borderId="0" applyFont="0" applyFill="0" applyBorder="0" applyAlignment="0" applyProtection="0"/>
    <xf numFmtId="0" fontId="10" fillId="0" borderId="0"/>
    <xf numFmtId="0" fontId="11" fillId="0" borderId="0"/>
  </cellStyleXfs>
  <cellXfs count="251">
    <xf numFmtId="0" fontId="0" fillId="0" borderId="0" xfId="0"/>
    <xf numFmtId="0" fontId="1" fillId="2" borderId="0" xfId="1" applyFill="1"/>
    <xf numFmtId="0" fontId="1" fillId="0" borderId="0" xfId="1"/>
    <xf numFmtId="0" fontId="1" fillId="2" borderId="1" xfId="1" applyFill="1" applyBorder="1"/>
    <xf numFmtId="0" fontId="1" fillId="2" borderId="0" xfId="1" applyFill="1" applyAlignment="1">
      <alignment horizontal="right"/>
    </xf>
    <xf numFmtId="0" fontId="1" fillId="2" borderId="2" xfId="1" applyFill="1" applyBorder="1"/>
    <xf numFmtId="0" fontId="1" fillId="2" borderId="0" xfId="1" applyFill="1" applyAlignment="1">
      <alignment vertical="top" wrapText="1"/>
    </xf>
    <xf numFmtId="0" fontId="1" fillId="2" borderId="0" xfId="1" applyFill="1" applyAlignment="1">
      <alignment horizontal="center" wrapText="1"/>
    </xf>
    <xf numFmtId="0" fontId="1" fillId="2" borderId="0" xfId="1" applyFill="1" applyAlignment="1">
      <alignment horizontal="left" vertical="top"/>
    </xf>
    <xf numFmtId="0" fontId="1" fillId="2" borderId="0" xfId="1" applyFill="1" applyAlignment="1">
      <alignment horizontal="left" vertical="top" wrapText="1"/>
    </xf>
    <xf numFmtId="0" fontId="1" fillId="2" borderId="3" xfId="1" applyFill="1" applyBorder="1"/>
    <xf numFmtId="0" fontId="1" fillId="2" borderId="4" xfId="1" applyFill="1" applyBorder="1"/>
    <xf numFmtId="0" fontId="1" fillId="2" borderId="5" xfId="1" applyFill="1" applyBorder="1" applyAlignment="1">
      <alignment horizontal="center"/>
    </xf>
    <xf numFmtId="0" fontId="1" fillId="0" borderId="5" xfId="1" applyBorder="1" applyAlignment="1">
      <alignment horizontal="center"/>
    </xf>
    <xf numFmtId="0" fontId="1" fillId="2" borderId="6" xfId="1" applyFill="1" applyBorder="1" applyAlignment="1">
      <alignment horizontal="center"/>
    </xf>
    <xf numFmtId="0" fontId="1" fillId="0" borderId="6" xfId="1" applyBorder="1" applyAlignment="1">
      <alignment horizontal="center"/>
    </xf>
    <xf numFmtId="38" fontId="1" fillId="2" borderId="6" xfId="1" applyNumberFormat="1" applyFill="1" applyBorder="1"/>
    <xf numFmtId="38" fontId="1" fillId="2" borderId="4" xfId="1" applyNumberFormat="1" applyFill="1" applyBorder="1"/>
    <xf numFmtId="0" fontId="1" fillId="0" borderId="3" xfId="1" applyBorder="1"/>
    <xf numFmtId="0" fontId="1" fillId="0" borderId="2" xfId="1" applyBorder="1"/>
    <xf numFmtId="38" fontId="1" fillId="0" borderId="2" xfId="1" applyNumberFormat="1" applyBorder="1"/>
    <xf numFmtId="38" fontId="1" fillId="0" borderId="4" xfId="1" applyNumberFormat="1" applyBorder="1"/>
    <xf numFmtId="0" fontId="1" fillId="0" borderId="4" xfId="1" applyBorder="1"/>
    <xf numFmtId="0" fontId="1" fillId="0" borderId="7" xfId="1" applyBorder="1"/>
    <xf numFmtId="0" fontId="1" fillId="0" borderId="8" xfId="1" applyBorder="1"/>
    <xf numFmtId="38" fontId="1" fillId="0" borderId="6" xfId="1" applyNumberFormat="1" applyBorder="1"/>
    <xf numFmtId="0" fontId="1" fillId="2" borderId="7" xfId="1" applyFill="1" applyBorder="1"/>
    <xf numFmtId="0" fontId="1" fillId="2" borderId="8" xfId="1" applyFill="1" applyBorder="1"/>
    <xf numFmtId="38" fontId="1" fillId="2" borderId="9" xfId="1" applyNumberFormat="1" applyFill="1" applyBorder="1"/>
    <xf numFmtId="0" fontId="1" fillId="2" borderId="10" xfId="1" applyFill="1" applyBorder="1"/>
    <xf numFmtId="38" fontId="1" fillId="2" borderId="8" xfId="1" applyNumberFormat="1" applyFill="1" applyBorder="1"/>
    <xf numFmtId="38" fontId="1" fillId="2" borderId="11" xfId="1" applyNumberFormat="1" applyFill="1" applyBorder="1"/>
    <xf numFmtId="0" fontId="1" fillId="2" borderId="12" xfId="1" applyFill="1" applyBorder="1"/>
    <xf numFmtId="38" fontId="1" fillId="2" borderId="12" xfId="1" applyNumberFormat="1" applyFill="1" applyBorder="1"/>
    <xf numFmtId="0" fontId="3" fillId="2" borderId="1" xfId="1" applyFont="1" applyFill="1" applyBorder="1"/>
    <xf numFmtId="38" fontId="1" fillId="0" borderId="1" xfId="1" applyNumberFormat="1" applyBorder="1"/>
    <xf numFmtId="38" fontId="1" fillId="2" borderId="1" xfId="1" applyNumberFormat="1" applyFill="1" applyBorder="1"/>
    <xf numFmtId="0" fontId="1" fillId="2" borderId="13" xfId="1" applyFill="1" applyBorder="1"/>
    <xf numFmtId="38" fontId="1" fillId="0" borderId="9" xfId="1" applyNumberFormat="1" applyBorder="1"/>
    <xf numFmtId="0" fontId="1" fillId="2" borderId="14" xfId="1" applyFill="1" applyBorder="1"/>
    <xf numFmtId="0" fontId="1" fillId="2" borderId="5" xfId="1" applyFill="1" applyBorder="1"/>
    <xf numFmtId="0" fontId="1" fillId="0" borderId="1" xfId="1" applyBorder="1"/>
    <xf numFmtId="0" fontId="1" fillId="0" borderId="0" xfId="1" applyAlignment="1">
      <alignment horizontal="right"/>
    </xf>
    <xf numFmtId="0" fontId="1" fillId="0" borderId="0" xfId="1" applyAlignment="1">
      <alignment horizontal="left" vertical="top" wrapText="1"/>
    </xf>
    <xf numFmtId="0" fontId="1" fillId="0" borderId="4" xfId="1" applyBorder="1" applyAlignment="1">
      <alignment horizontal="center"/>
    </xf>
    <xf numFmtId="38" fontId="1" fillId="0" borderId="0" xfId="1" applyNumberFormat="1"/>
    <xf numFmtId="0" fontId="1" fillId="0" borderId="10" xfId="1" applyBorder="1"/>
    <xf numFmtId="38" fontId="1" fillId="0" borderId="8" xfId="1" applyNumberFormat="1" applyBorder="1"/>
    <xf numFmtId="38" fontId="1" fillId="0" borderId="11" xfId="1" applyNumberFormat="1" applyBorder="1"/>
    <xf numFmtId="0" fontId="1" fillId="0" borderId="12" xfId="1" applyBorder="1"/>
    <xf numFmtId="38" fontId="1" fillId="0" borderId="12" xfId="1" applyNumberFormat="1" applyBorder="1"/>
    <xf numFmtId="0" fontId="3" fillId="0" borderId="1" xfId="1" applyFont="1" applyBorder="1"/>
    <xf numFmtId="0" fontId="1" fillId="0" borderId="13" xfId="1" applyBorder="1"/>
    <xf numFmtId="0" fontId="1" fillId="0" borderId="14" xfId="1" applyBorder="1"/>
    <xf numFmtId="0" fontId="1" fillId="0" borderId="5" xfId="1" applyBorder="1"/>
    <xf numFmtId="0" fontId="0" fillId="2" borderId="0" xfId="0" applyFill="1"/>
    <xf numFmtId="0" fontId="0" fillId="2" borderId="1" xfId="0" applyFill="1" applyBorder="1"/>
    <xf numFmtId="0" fontId="0" fillId="2" borderId="0" xfId="0" applyFill="1" applyAlignment="1">
      <alignment horizontal="right"/>
    </xf>
    <xf numFmtId="0" fontId="0" fillId="2" borderId="2" xfId="0" applyFill="1" applyBorder="1"/>
    <xf numFmtId="0" fontId="1" fillId="0" borderId="0" xfId="0" applyFont="1"/>
    <xf numFmtId="0" fontId="0" fillId="2" borderId="3" xfId="0" applyFill="1" applyBorder="1"/>
    <xf numFmtId="0" fontId="0" fillId="2" borderId="4" xfId="0" applyFill="1" applyBorder="1"/>
    <xf numFmtId="0" fontId="1" fillId="2" borderId="5" xfId="0" applyFont="1" applyFill="1" applyBorder="1" applyAlignment="1">
      <alignment horizontal="center"/>
    </xf>
    <xf numFmtId="0" fontId="0" fillId="0" borderId="6" xfId="0" applyBorder="1" applyAlignment="1">
      <alignment horizontal="center"/>
    </xf>
    <xf numFmtId="0" fontId="0" fillId="2" borderId="4" xfId="0" applyFill="1" applyBorder="1" applyAlignment="1">
      <alignment horizontal="center"/>
    </xf>
    <xf numFmtId="0" fontId="0" fillId="2" borderId="6" xfId="0" applyFill="1" applyBorder="1" applyAlignment="1">
      <alignment horizontal="center"/>
    </xf>
    <xf numFmtId="38" fontId="0" fillId="2" borderId="4" xfId="0" applyNumberFormat="1" applyFill="1" applyBorder="1"/>
    <xf numFmtId="38" fontId="0" fillId="2" borderId="6" xfId="0" applyNumberFormat="1" applyFill="1" applyBorder="1"/>
    <xf numFmtId="0" fontId="0" fillId="0" borderId="3" xfId="0" applyBorder="1"/>
    <xf numFmtId="0" fontId="0" fillId="0" borderId="2" xfId="0" applyBorder="1"/>
    <xf numFmtId="38" fontId="0" fillId="0" borderId="2" xfId="0" applyNumberFormat="1" applyBorder="1"/>
    <xf numFmtId="38" fontId="0" fillId="0" borderId="4" xfId="0" applyNumberFormat="1" applyBorder="1"/>
    <xf numFmtId="0" fontId="1" fillId="0" borderId="3" xfId="0" applyFont="1" applyBorder="1"/>
    <xf numFmtId="0" fontId="0" fillId="0" borderId="4" xfId="0" applyBorder="1"/>
    <xf numFmtId="38" fontId="0" fillId="0" borderId="3" xfId="0" applyNumberFormat="1" applyBorder="1"/>
    <xf numFmtId="0" fontId="0" fillId="0" borderId="7" xfId="0" applyBorder="1"/>
    <xf numFmtId="0" fontId="1" fillId="0" borderId="8" xfId="0" applyFont="1" applyBorder="1"/>
    <xf numFmtId="38" fontId="0" fillId="0" borderId="6" xfId="0" applyNumberFormat="1" applyBorder="1"/>
    <xf numFmtId="0" fontId="0" fillId="0" borderId="8" xfId="0" applyBorder="1"/>
    <xf numFmtId="0" fontId="0" fillId="2" borderId="7" xfId="0" applyFill="1" applyBorder="1"/>
    <xf numFmtId="0" fontId="0" fillId="2" borderId="8" xfId="0" applyFill="1" applyBorder="1"/>
    <xf numFmtId="38" fontId="0" fillId="2" borderId="5" xfId="0" applyNumberFormat="1" applyFill="1" applyBorder="1"/>
    <xf numFmtId="38" fontId="0" fillId="2" borderId="9" xfId="0" applyNumberFormat="1" applyFill="1" applyBorder="1"/>
    <xf numFmtId="0" fontId="0" fillId="2" borderId="10" xfId="0" applyFill="1" applyBorder="1"/>
    <xf numFmtId="38" fontId="0" fillId="2" borderId="8" xfId="0" applyNumberFormat="1" applyFill="1" applyBorder="1"/>
    <xf numFmtId="38" fontId="0" fillId="2" borderId="11" xfId="0" applyNumberFormat="1" applyFill="1" applyBorder="1"/>
    <xf numFmtId="0" fontId="0" fillId="2" borderId="12" xfId="0" applyFill="1" applyBorder="1"/>
    <xf numFmtId="38" fontId="0" fillId="2" borderId="12" xfId="0" applyNumberFormat="1" applyFill="1" applyBorder="1"/>
    <xf numFmtId="0" fontId="3" fillId="2" borderId="1" xfId="0" applyFont="1" applyFill="1" applyBorder="1"/>
    <xf numFmtId="38" fontId="0" fillId="0" borderId="1" xfId="0" applyNumberFormat="1" applyBorder="1"/>
    <xf numFmtId="38" fontId="0" fillId="2" borderId="1" xfId="0" applyNumberFormat="1" applyFill="1" applyBorder="1"/>
    <xf numFmtId="38" fontId="0" fillId="0" borderId="9" xfId="0" applyNumberFormat="1" applyBorder="1"/>
    <xf numFmtId="0" fontId="0" fillId="2" borderId="13" xfId="0" applyFill="1" applyBorder="1"/>
    <xf numFmtId="0" fontId="0" fillId="2" borderId="14" xfId="0" applyFill="1" applyBorder="1"/>
    <xf numFmtId="0" fontId="0" fillId="2" borderId="5" xfId="0" applyFill="1" applyBorder="1"/>
    <xf numFmtId="0" fontId="1" fillId="0" borderId="0" xfId="1" applyAlignment="1">
      <alignment horizontal="left" vertical="top" wrapText="1"/>
    </xf>
    <xf numFmtId="0" fontId="1" fillId="0" borderId="0" xfId="2"/>
    <xf numFmtId="0" fontId="1" fillId="0" borderId="1" xfId="2" applyBorder="1"/>
    <xf numFmtId="0" fontId="1" fillId="0" borderId="0" xfId="2" applyAlignment="1">
      <alignment horizontal="right"/>
    </xf>
    <xf numFmtId="0" fontId="1" fillId="0" borderId="2" xfId="2" applyBorder="1"/>
    <xf numFmtId="0" fontId="1" fillId="0" borderId="0" xfId="3"/>
    <xf numFmtId="38" fontId="1" fillId="0" borderId="3" xfId="1" applyNumberFormat="1" applyBorder="1"/>
    <xf numFmtId="0" fontId="1" fillId="0" borderId="1" xfId="3" applyBorder="1"/>
    <xf numFmtId="0" fontId="1" fillId="0" borderId="0" xfId="3" applyAlignment="1">
      <alignment horizontal="right"/>
    </xf>
    <xf numFmtId="0" fontId="1" fillId="0" borderId="2" xfId="3" applyBorder="1"/>
    <xf numFmtId="0" fontId="1" fillId="0" borderId="3" xfId="3" applyBorder="1"/>
    <xf numFmtId="0" fontId="1" fillId="0" borderId="4" xfId="3" applyBorder="1"/>
    <xf numFmtId="38" fontId="1" fillId="0" borderId="3" xfId="3" applyNumberFormat="1" applyBorder="1"/>
    <xf numFmtId="38" fontId="1" fillId="0" borderId="2" xfId="3" applyNumberFormat="1" applyBorder="1"/>
    <xf numFmtId="0" fontId="1" fillId="0" borderId="7" xfId="3" applyBorder="1"/>
    <xf numFmtId="0" fontId="1" fillId="0" borderId="8" xfId="3" applyBorder="1"/>
    <xf numFmtId="38" fontId="1" fillId="0" borderId="6" xfId="3" applyNumberFormat="1" applyBorder="1"/>
    <xf numFmtId="0" fontId="1" fillId="0" borderId="0" xfId="3" applyAlignment="1">
      <alignment horizontal="left" vertical="top"/>
    </xf>
    <xf numFmtId="0" fontId="1" fillId="0" borderId="0" xfId="1"/>
    <xf numFmtId="3" fontId="1" fillId="0" borderId="6" xfId="1" applyNumberFormat="1" applyBorder="1"/>
    <xf numFmtId="0" fontId="1" fillId="0" borderId="0" xfId="1"/>
    <xf numFmtId="0" fontId="1" fillId="0" borderId="0" xfId="1" applyAlignment="1">
      <alignment horizontal="left" wrapText="1"/>
    </xf>
    <xf numFmtId="0" fontId="1" fillId="0" borderId="1" xfId="1" applyBorder="1" applyAlignment="1">
      <alignment horizontal="left" vertical="top" wrapText="1"/>
    </xf>
    <xf numFmtId="0" fontId="1" fillId="0" borderId="5" xfId="0" applyFont="1" applyBorder="1" applyAlignment="1">
      <alignment horizontal="center"/>
    </xf>
    <xf numFmtId="0" fontId="1" fillId="0" borderId="0" xfId="3" applyAlignment="1">
      <alignment horizontal="left" vertical="top" wrapText="1"/>
    </xf>
    <xf numFmtId="0" fontId="1" fillId="0" borderId="0" xfId="1"/>
    <xf numFmtId="0" fontId="1" fillId="0" borderId="0" xfId="1"/>
    <xf numFmtId="0" fontId="1" fillId="2" borderId="0" xfId="1" applyFill="1" applyAlignment="1">
      <alignment vertical="top"/>
    </xf>
    <xf numFmtId="0" fontId="1" fillId="2" borderId="4" xfId="1" applyFill="1" applyBorder="1" applyAlignment="1">
      <alignment horizontal="center"/>
    </xf>
    <xf numFmtId="38" fontId="6" fillId="2" borderId="6" xfId="1" applyNumberFormat="1" applyFont="1" applyFill="1" applyBorder="1"/>
    <xf numFmtId="0" fontId="1" fillId="0" borderId="0" xfId="1" applyAlignment="1">
      <alignment wrapText="1"/>
    </xf>
    <xf numFmtId="0" fontId="1" fillId="2" borderId="0" xfId="3" applyFill="1"/>
    <xf numFmtId="0" fontId="1" fillId="2" borderId="1" xfId="3" applyFill="1" applyBorder="1"/>
    <xf numFmtId="0" fontId="1" fillId="2" borderId="2" xfId="3" applyFill="1" applyBorder="1"/>
    <xf numFmtId="0" fontId="1" fillId="2" borderId="0" xfId="3" applyFill="1" applyAlignment="1">
      <alignment horizontal="left" vertical="top" wrapText="1"/>
    </xf>
    <xf numFmtId="0" fontId="1" fillId="2" borderId="3" xfId="3" applyFill="1" applyBorder="1"/>
    <xf numFmtId="0" fontId="1" fillId="2" borderId="4" xfId="3" applyFill="1" applyBorder="1"/>
    <xf numFmtId="38" fontId="1" fillId="2" borderId="6" xfId="3" applyNumberFormat="1" applyFill="1" applyBorder="1"/>
    <xf numFmtId="38" fontId="1" fillId="0" borderId="0" xfId="3" applyNumberFormat="1"/>
    <xf numFmtId="38" fontId="1" fillId="2" borderId="4" xfId="3" applyNumberFormat="1" applyFill="1" applyBorder="1"/>
    <xf numFmtId="38" fontId="1" fillId="0" borderId="4" xfId="3" applyNumberFormat="1" applyBorder="1"/>
    <xf numFmtId="0" fontId="1" fillId="2" borderId="7" xfId="3" applyFill="1" applyBorder="1"/>
    <xf numFmtId="0" fontId="1" fillId="2" borderId="8" xfId="3" applyFill="1" applyBorder="1"/>
    <xf numFmtId="38" fontId="1" fillId="2" borderId="9" xfId="3" applyNumberFormat="1" applyFill="1" applyBorder="1"/>
    <xf numFmtId="0" fontId="1" fillId="2" borderId="10" xfId="3" applyFill="1" applyBorder="1"/>
    <xf numFmtId="38" fontId="1" fillId="2" borderId="8" xfId="3" applyNumberFormat="1" applyFill="1" applyBorder="1"/>
    <xf numFmtId="38" fontId="1" fillId="2" borderId="11" xfId="3" applyNumberFormat="1" applyFill="1" applyBorder="1"/>
    <xf numFmtId="0" fontId="2" fillId="2" borderId="0" xfId="1" applyFont="1" applyFill="1"/>
    <xf numFmtId="0" fontId="2" fillId="2" borderId="0" xfId="1" applyFont="1" applyFill="1" applyAlignment="1">
      <alignment horizontal="right"/>
    </xf>
    <xf numFmtId="4" fontId="1" fillId="0" borderId="0" xfId="1" applyNumberFormat="1"/>
    <xf numFmtId="0" fontId="2" fillId="0" borderId="0" xfId="1" applyFont="1"/>
    <xf numFmtId="0" fontId="7" fillId="0" borderId="0" xfId="1" applyFont="1"/>
    <xf numFmtId="38" fontId="1" fillId="2" borderId="2" xfId="1" applyNumberFormat="1" applyFill="1" applyBorder="1"/>
    <xf numFmtId="40" fontId="1" fillId="0" borderId="4" xfId="1" applyNumberFormat="1" applyBorder="1"/>
    <xf numFmtId="0" fontId="1" fillId="0" borderId="0" xfId="1"/>
    <xf numFmtId="0" fontId="1" fillId="0" borderId="0" xfId="1"/>
    <xf numFmtId="0" fontId="1" fillId="2" borderId="0" xfId="3" applyFill="1" applyAlignment="1">
      <alignment horizontal="left" vertical="top" wrapText="1"/>
    </xf>
    <xf numFmtId="0" fontId="1" fillId="2" borderId="0" xfId="3" applyFill="1" applyAlignment="1">
      <alignment wrapText="1"/>
    </xf>
    <xf numFmtId="0" fontId="1" fillId="0" borderId="0" xfId="3" applyAlignment="1">
      <alignment wrapText="1"/>
    </xf>
    <xf numFmtId="0" fontId="1" fillId="2" borderId="0" xfId="1" applyFill="1" applyAlignment="1">
      <alignment wrapText="1"/>
    </xf>
    <xf numFmtId="0" fontId="1" fillId="0" borderId="0" xfId="1"/>
    <xf numFmtId="0" fontId="1" fillId="2" borderId="0" xfId="3" applyFill="1" applyAlignment="1">
      <alignment horizontal="right"/>
    </xf>
    <xf numFmtId="0" fontId="1" fillId="2" borderId="6" xfId="3" applyFill="1" applyBorder="1" applyAlignment="1">
      <alignment horizontal="center"/>
    </xf>
    <xf numFmtId="164" fontId="1" fillId="0" borderId="6" xfId="4" applyNumberFormat="1" applyBorder="1"/>
    <xf numFmtId="164" fontId="1" fillId="0" borderId="0" xfId="3" applyNumberFormat="1"/>
    <xf numFmtId="38" fontId="1" fillId="2" borderId="2" xfId="3" applyNumberFormat="1" applyFill="1" applyBorder="1"/>
    <xf numFmtId="38" fontId="1" fillId="2" borderId="0" xfId="3" applyNumberFormat="1" applyFill="1"/>
    <xf numFmtId="38" fontId="1" fillId="0" borderId="5" xfId="3" applyNumberFormat="1" applyBorder="1"/>
    <xf numFmtId="38" fontId="1" fillId="0" borderId="9" xfId="3" applyNumberFormat="1" applyBorder="1"/>
    <xf numFmtId="38" fontId="1" fillId="0" borderId="11" xfId="3" applyNumberFormat="1" applyBorder="1"/>
    <xf numFmtId="0" fontId="1" fillId="2" borderId="12" xfId="3" applyFill="1" applyBorder="1"/>
    <xf numFmtId="38" fontId="1" fillId="2" borderId="12" xfId="3" applyNumberFormat="1" applyFill="1" applyBorder="1"/>
    <xf numFmtId="0" fontId="3" fillId="2" borderId="1" xfId="3" applyFont="1" applyFill="1" applyBorder="1"/>
    <xf numFmtId="38" fontId="1" fillId="0" borderId="1" xfId="3" applyNumberFormat="1" applyBorder="1"/>
    <xf numFmtId="38" fontId="1" fillId="2" borderId="1" xfId="3" applyNumberFormat="1" applyFill="1" applyBorder="1"/>
    <xf numFmtId="0" fontId="1" fillId="2" borderId="13" xfId="3" applyFill="1" applyBorder="1"/>
    <xf numFmtId="0" fontId="1" fillId="2" borderId="14" xfId="3" applyFill="1" applyBorder="1"/>
    <xf numFmtId="0" fontId="1" fillId="2" borderId="5" xfId="3" applyFill="1" applyBorder="1"/>
    <xf numFmtId="0" fontId="8" fillId="0" borderId="0" xfId="3" applyFont="1"/>
    <xf numFmtId="0" fontId="1" fillId="0" borderId="6" xfId="3" applyBorder="1" applyAlignment="1">
      <alignment horizontal="center"/>
    </xf>
    <xf numFmtId="38" fontId="1" fillId="0" borderId="8" xfId="3" applyNumberFormat="1" applyBorder="1"/>
    <xf numFmtId="0" fontId="1" fillId="0" borderId="10" xfId="3" applyBorder="1"/>
    <xf numFmtId="0" fontId="1" fillId="0" borderId="12" xfId="3" applyBorder="1"/>
    <xf numFmtId="38" fontId="1" fillId="0" borderId="12" xfId="3" applyNumberFormat="1" applyBorder="1"/>
    <xf numFmtId="0" fontId="3" fillId="0" borderId="1" xfId="3" applyFont="1" applyBorder="1"/>
    <xf numFmtId="0" fontId="1" fillId="0" borderId="13" xfId="3" applyBorder="1"/>
    <xf numFmtId="0" fontId="1" fillId="0" borderId="14" xfId="3" applyBorder="1"/>
    <xf numFmtId="0" fontId="1" fillId="0" borderId="5" xfId="3" applyBorder="1"/>
    <xf numFmtId="38" fontId="1" fillId="2" borderId="5" xfId="3" applyNumberFormat="1" applyFill="1" applyBorder="1"/>
    <xf numFmtId="41" fontId="1" fillId="0" borderId="6" xfId="1" applyNumberFormat="1" applyBorder="1"/>
    <xf numFmtId="41" fontId="1" fillId="0" borderId="0" xfId="3" applyNumberFormat="1"/>
    <xf numFmtId="0" fontId="7" fillId="0" borderId="0" xfId="3" applyFont="1"/>
    <xf numFmtId="0" fontId="9" fillId="0" borderId="0" xfId="3" applyFont="1"/>
    <xf numFmtId="43" fontId="1" fillId="0" borderId="0" xfId="3" applyNumberFormat="1"/>
    <xf numFmtId="3" fontId="1" fillId="0" borderId="0" xfId="3" applyNumberFormat="1"/>
    <xf numFmtId="43" fontId="1" fillId="0" borderId="0" xfId="4"/>
    <xf numFmtId="0" fontId="1" fillId="2" borderId="0" xfId="3" applyFill="1" applyAlignment="1">
      <alignment horizontal="left" wrapText="1"/>
    </xf>
    <xf numFmtId="0" fontId="10" fillId="0" borderId="0" xfId="5" applyAlignment="1" applyProtection="1">
      <alignment vertical="top" wrapText="1"/>
      <protection locked="0"/>
    </xf>
    <xf numFmtId="0" fontId="1" fillId="2" borderId="0" xfId="3" applyFill="1" applyAlignment="1">
      <alignment horizontal="center"/>
    </xf>
    <xf numFmtId="38" fontId="1" fillId="0" borderId="6" xfId="6" applyNumberFormat="1" applyFont="1" applyBorder="1"/>
    <xf numFmtId="164" fontId="12" fillId="0" borderId="6" xfId="4" applyNumberFormat="1" applyFont="1" applyBorder="1"/>
    <xf numFmtId="0" fontId="7" fillId="2" borderId="0" xfId="1" applyFont="1" applyFill="1"/>
    <xf numFmtId="0" fontId="1" fillId="0" borderId="0" xfId="1" applyAlignment="1">
      <alignment vertical="top"/>
    </xf>
    <xf numFmtId="0" fontId="13" fillId="2" borderId="0" xfId="1" applyFont="1" applyFill="1"/>
    <xf numFmtId="0" fontId="14" fillId="0" borderId="0" xfId="1" applyFont="1"/>
    <xf numFmtId="0" fontId="1" fillId="0" borderId="0" xfId="1" applyAlignment="1">
      <alignment horizontal="left"/>
    </xf>
    <xf numFmtId="38" fontId="2" fillId="0" borderId="0" xfId="1" applyNumberFormat="1" applyFont="1"/>
    <xf numFmtId="38" fontId="1" fillId="2" borderId="0" xfId="1" applyNumberFormat="1" applyFill="1"/>
    <xf numFmtId="38" fontId="1" fillId="0" borderId="5" xfId="1" applyNumberFormat="1" applyBorder="1"/>
    <xf numFmtId="38" fontId="1" fillId="0" borderId="6" xfId="4" applyNumberFormat="1" applyBorder="1"/>
    <xf numFmtId="38" fontId="1" fillId="3" borderId="6" xfId="4" applyNumberFormat="1" applyFill="1" applyBorder="1"/>
    <xf numFmtId="0" fontId="10" fillId="2" borderId="7" xfId="3" applyFont="1" applyFill="1" applyBorder="1"/>
    <xf numFmtId="0" fontId="1" fillId="0" borderId="0" xfId="3" applyAlignment="1">
      <alignment horizontal="left" vertical="top" wrapText="1"/>
    </xf>
    <xf numFmtId="0" fontId="2" fillId="0" borderId="3" xfId="1" applyFont="1" applyBorder="1" applyAlignment="1">
      <alignment horizontal="center"/>
    </xf>
    <xf numFmtId="0" fontId="2" fillId="0" borderId="2" xfId="1" applyFont="1" applyBorder="1" applyAlignment="1">
      <alignment horizontal="center"/>
    </xf>
    <xf numFmtId="0" fontId="2" fillId="0" borderId="4" xfId="1" applyFont="1" applyBorder="1" applyAlignment="1">
      <alignment horizontal="center"/>
    </xf>
    <xf numFmtId="0" fontId="1" fillId="0" borderId="0" xfId="2" applyAlignment="1">
      <alignment horizontal="left" vertical="top" wrapText="1"/>
    </xf>
    <xf numFmtId="0" fontId="1" fillId="2" borderId="0" xfId="3" applyFill="1" applyAlignment="1">
      <alignment wrapText="1"/>
    </xf>
    <xf numFmtId="0" fontId="1" fillId="0" borderId="0" xfId="3" applyAlignment="1">
      <alignment horizontal="left" wrapText="1"/>
    </xf>
    <xf numFmtId="0" fontId="1" fillId="2" borderId="0" xfId="1" applyFill="1" applyAlignment="1">
      <alignment wrapText="1"/>
    </xf>
    <xf numFmtId="0" fontId="2" fillId="2" borderId="3" xfId="1" applyFont="1" applyFill="1" applyBorder="1" applyAlignment="1">
      <alignment horizontal="center"/>
    </xf>
    <xf numFmtId="0" fontId="2" fillId="2" borderId="2" xfId="1" applyFont="1" applyFill="1" applyBorder="1" applyAlignment="1">
      <alignment horizontal="center"/>
    </xf>
    <xf numFmtId="0" fontId="2" fillId="2" borderId="4" xfId="1" applyFont="1" applyFill="1" applyBorder="1" applyAlignment="1">
      <alignment horizontal="center"/>
    </xf>
    <xf numFmtId="0" fontId="1" fillId="0" borderId="0" xfId="1" applyAlignment="1">
      <alignment horizontal="left" vertical="top" wrapText="1"/>
    </xf>
    <xf numFmtId="0" fontId="1" fillId="0" borderId="0" xfId="1" applyAlignment="1">
      <alignment horizontal="left" wrapText="1"/>
    </xf>
    <xf numFmtId="0" fontId="1" fillId="2" borderId="0" xfId="3" applyFill="1" applyAlignment="1">
      <alignment horizontal="left" vertical="top" wrapText="1"/>
    </xf>
    <xf numFmtId="0" fontId="2" fillId="2" borderId="3" xfId="3" applyFont="1" applyFill="1" applyBorder="1" applyAlignment="1">
      <alignment horizontal="center"/>
    </xf>
    <xf numFmtId="0" fontId="2" fillId="2" borderId="2" xfId="3" applyFont="1" applyFill="1" applyBorder="1" applyAlignment="1">
      <alignment horizontal="center"/>
    </xf>
    <xf numFmtId="0" fontId="2" fillId="2" borderId="4" xfId="3" applyFont="1" applyFill="1" applyBorder="1" applyAlignment="1">
      <alignment horizontal="center"/>
    </xf>
    <xf numFmtId="0" fontId="1" fillId="2" borderId="0" xfId="0" applyFont="1" applyFill="1" applyAlignment="1">
      <alignment vertical="top" wrapText="1"/>
    </xf>
    <xf numFmtId="0" fontId="0" fillId="0" borderId="0" xfId="0" applyAlignment="1">
      <alignment vertical="top"/>
    </xf>
    <xf numFmtId="0" fontId="0" fillId="0" borderId="0" xfId="0" applyAlignment="1">
      <alignment vertical="top" wrapText="1"/>
    </xf>
    <xf numFmtId="0" fontId="2" fillId="2" borderId="3" xfId="0" applyFont="1" applyFill="1" applyBorder="1" applyAlignment="1">
      <alignment horizontal="center"/>
    </xf>
    <xf numFmtId="0" fontId="2" fillId="2" borderId="2" xfId="0" applyFont="1" applyFill="1" applyBorder="1" applyAlignment="1">
      <alignment horizontal="center"/>
    </xf>
    <xf numFmtId="0" fontId="2" fillId="2" borderId="4" xfId="0" applyFont="1" applyFill="1" applyBorder="1" applyAlignment="1">
      <alignment horizontal="center"/>
    </xf>
    <xf numFmtId="0" fontId="1" fillId="2" borderId="3" xfId="0" applyFont="1" applyFill="1" applyBorder="1" applyAlignment="1">
      <alignment wrapText="1"/>
    </xf>
    <xf numFmtId="0" fontId="1" fillId="2" borderId="4" xfId="0" applyFont="1" applyFill="1" applyBorder="1" applyAlignment="1">
      <alignment wrapText="1"/>
    </xf>
    <xf numFmtId="0" fontId="1" fillId="2" borderId="0" xfId="1" applyFill="1" applyAlignment="1">
      <alignment horizontal="left" vertical="top" wrapText="1"/>
    </xf>
    <xf numFmtId="0" fontId="1" fillId="2" borderId="0" xfId="1" applyFill="1" applyAlignment="1">
      <alignment vertical="top" wrapText="1"/>
    </xf>
    <xf numFmtId="0" fontId="1" fillId="0" borderId="0" xfId="1" applyAlignment="1">
      <alignment vertical="top" wrapText="1"/>
    </xf>
    <xf numFmtId="0" fontId="3" fillId="0" borderId="12" xfId="3" applyFont="1" applyBorder="1" applyAlignment="1">
      <alignment horizontal="left" wrapText="1"/>
    </xf>
    <xf numFmtId="0" fontId="3" fillId="0" borderId="0" xfId="3" applyFont="1" applyAlignment="1">
      <alignment horizontal="left" wrapText="1"/>
    </xf>
    <xf numFmtId="0" fontId="2" fillId="0" borderId="3" xfId="3" applyFont="1" applyBorder="1" applyAlignment="1">
      <alignment horizontal="center"/>
    </xf>
    <xf numFmtId="0" fontId="2" fillId="0" borderId="2" xfId="3" applyFont="1" applyBorder="1" applyAlignment="1">
      <alignment horizontal="center"/>
    </xf>
    <xf numFmtId="0" fontId="2" fillId="0" borderId="4" xfId="3" applyFont="1" applyBorder="1" applyAlignment="1">
      <alignment horizontal="center"/>
    </xf>
    <xf numFmtId="0" fontId="1" fillId="2" borderId="0" xfId="3" applyFill="1" applyAlignment="1">
      <alignment horizontal="left" wrapText="1"/>
    </xf>
    <xf numFmtId="0" fontId="1" fillId="3" borderId="0" xfId="3" applyFill="1" applyAlignment="1">
      <alignment horizontal="left" vertical="top" wrapText="1"/>
    </xf>
    <xf numFmtId="0" fontId="1" fillId="0" borderId="0" xfId="3" applyAlignment="1">
      <alignment horizontal="left" vertical="top"/>
    </xf>
    <xf numFmtId="0" fontId="1" fillId="0" borderId="0" xfId="1"/>
    <xf numFmtId="0" fontId="1" fillId="4" borderId="0" xfId="1" applyFill="1" applyAlignment="1">
      <alignment horizontal="left" vertical="top" wrapText="1"/>
    </xf>
    <xf numFmtId="0" fontId="1" fillId="0" borderId="0" xfId="3" applyAlignment="1">
      <alignment horizontal="left" vertical="center" wrapText="1"/>
    </xf>
    <xf numFmtId="0" fontId="13" fillId="0" borderId="0" xfId="3" applyFont="1" applyAlignment="1">
      <alignment horizontal="left" vertical="top" wrapText="1"/>
    </xf>
    <xf numFmtId="0" fontId="13" fillId="2" borderId="0" xfId="1" applyFont="1" applyFill="1" applyAlignment="1">
      <alignment horizontal="left" vertical="top" wrapText="1"/>
    </xf>
    <xf numFmtId="0" fontId="13" fillId="0" borderId="0" xfId="1" applyFont="1" applyAlignment="1">
      <alignment horizontal="left" vertical="top" wrapText="1"/>
    </xf>
    <xf numFmtId="0" fontId="1" fillId="0" borderId="0" xfId="3" applyAlignment="1">
      <alignment vertical="top" wrapText="1"/>
    </xf>
    <xf numFmtId="0" fontId="1" fillId="2" borderId="0" xfId="3" applyFill="1" applyAlignment="1">
      <alignment horizontal="left" vertical="center" wrapText="1"/>
    </xf>
  </cellXfs>
  <cellStyles count="7">
    <cellStyle name="Comma 2" xfId="4" xr:uid="{7E80E492-3340-4413-B8BD-84B2B7AA3F22}"/>
    <cellStyle name="Normal" xfId="0" builtinId="0"/>
    <cellStyle name="Normal 10" xfId="1" xr:uid="{32F4DF3E-2A18-4029-8D92-CF2F952420B8}"/>
    <cellStyle name="Normal 2" xfId="6" xr:uid="{18B6499A-FE69-40B0-BC4F-CB50A5232000}"/>
    <cellStyle name="Normal 2 2" xfId="3" xr:uid="{E83035E4-2348-4D51-882D-D3DB9ECD105F}"/>
    <cellStyle name="Normal 3 2" xfId="2" xr:uid="{63DC95AB-FFB5-4A33-B1EC-7C38BCF5DBED}"/>
    <cellStyle name="Normal 5" xfId="5" xr:uid="{55F71A88-AD5D-4A65-A359-BFCC1AE48DA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D007F4-5345-453B-BD04-A0D0F31B09E7}">
  <sheetPr>
    <pageSetUpPr fitToPage="1"/>
  </sheetPr>
  <dimension ref="A2:T43"/>
  <sheetViews>
    <sheetView zoomScale="90" zoomScaleNormal="90" workbookViewId="0">
      <selection activeCell="J8" sqref="J8"/>
    </sheetView>
  </sheetViews>
  <sheetFormatPr defaultColWidth="9.140625" defaultRowHeight="12.75" x14ac:dyDescent="0.2"/>
  <cols>
    <col min="1" max="2" width="14.7109375" style="2" customWidth="1"/>
    <col min="3" max="8" width="14" style="2" customWidth="1"/>
    <col min="9" max="9" width="13.140625" style="2" customWidth="1"/>
    <col min="10" max="16384" width="9.140625" style="2"/>
  </cols>
  <sheetData>
    <row r="2" spans="1:20" s="96" customFormat="1" x14ac:dyDescent="0.2">
      <c r="A2" s="96" t="s">
        <v>0</v>
      </c>
      <c r="B2" s="97" t="s">
        <v>1</v>
      </c>
      <c r="C2" s="97"/>
      <c r="D2" s="97"/>
      <c r="G2" s="98" t="s">
        <v>2</v>
      </c>
      <c r="H2" s="97" t="s">
        <v>76</v>
      </c>
      <c r="I2" s="97"/>
    </row>
    <row r="3" spans="1:20" s="96" customFormat="1" x14ac:dyDescent="0.2">
      <c r="A3" s="96" t="s">
        <v>4</v>
      </c>
      <c r="B3" s="97" t="s">
        <v>77</v>
      </c>
      <c r="C3" s="97"/>
      <c r="D3" s="97"/>
      <c r="G3" s="98" t="s">
        <v>6</v>
      </c>
      <c r="H3" s="99" t="s">
        <v>78</v>
      </c>
      <c r="I3" s="99"/>
    </row>
    <row r="4" spans="1:20" s="96" customFormat="1" x14ac:dyDescent="0.2">
      <c r="A4" s="96" t="s">
        <v>8</v>
      </c>
      <c r="B4" s="97" t="s">
        <v>79</v>
      </c>
      <c r="C4" s="97"/>
      <c r="D4" s="97"/>
      <c r="G4" s="98" t="s">
        <v>10</v>
      </c>
      <c r="H4" s="97" t="s">
        <v>11</v>
      </c>
      <c r="I4" s="97"/>
    </row>
    <row r="5" spans="1:20" s="96" customFormat="1" x14ac:dyDescent="0.2">
      <c r="A5" s="96" t="s">
        <v>12</v>
      </c>
      <c r="B5" s="97" t="s">
        <v>80</v>
      </c>
      <c r="C5" s="99"/>
      <c r="D5" s="99"/>
      <c r="G5" s="98" t="s">
        <v>14</v>
      </c>
      <c r="H5" s="99" t="s">
        <v>81</v>
      </c>
      <c r="I5" s="99"/>
    </row>
    <row r="8" spans="1:20" s="100" customFormat="1" ht="28.5" customHeight="1" x14ac:dyDescent="0.2">
      <c r="A8" s="207" t="s">
        <v>82</v>
      </c>
      <c r="B8" s="207"/>
      <c r="C8" s="207"/>
      <c r="D8" s="207"/>
      <c r="E8" s="207"/>
      <c r="F8" s="207"/>
      <c r="G8" s="207"/>
      <c r="H8" s="207"/>
      <c r="I8" s="207"/>
      <c r="L8" s="2"/>
      <c r="M8" s="2"/>
      <c r="N8" s="2"/>
      <c r="O8" s="2"/>
      <c r="P8" s="2"/>
      <c r="Q8" s="2"/>
      <c r="R8" s="2"/>
      <c r="S8" s="2"/>
      <c r="T8" s="2"/>
    </row>
    <row r="9" spans="1:20" s="100" customFormat="1" x14ac:dyDescent="0.2">
      <c r="L9" s="2"/>
      <c r="M9" s="2"/>
      <c r="N9" s="2"/>
      <c r="O9" s="2"/>
      <c r="P9" s="2"/>
      <c r="Q9" s="2"/>
      <c r="R9" s="2"/>
      <c r="S9" s="2"/>
      <c r="T9" s="2"/>
    </row>
    <row r="10" spans="1:20" s="100" customFormat="1" ht="27.75" customHeight="1" x14ac:dyDescent="0.2">
      <c r="A10" s="207" t="s">
        <v>83</v>
      </c>
      <c r="B10" s="207"/>
      <c r="C10" s="207"/>
      <c r="D10" s="207"/>
      <c r="E10" s="207"/>
      <c r="F10" s="207"/>
      <c r="G10" s="207"/>
      <c r="H10" s="207"/>
      <c r="I10" s="207"/>
      <c r="L10" s="2"/>
      <c r="M10" s="2"/>
      <c r="N10" s="2"/>
      <c r="O10" s="2"/>
      <c r="P10" s="2"/>
      <c r="Q10" s="2"/>
      <c r="R10" s="2"/>
      <c r="S10" s="2"/>
      <c r="T10" s="2"/>
    </row>
    <row r="11" spans="1:20" s="100" customFormat="1" x14ac:dyDescent="0.2">
      <c r="L11" s="2"/>
      <c r="M11" s="2"/>
      <c r="N11" s="2"/>
      <c r="O11" s="2"/>
      <c r="P11" s="2"/>
      <c r="Q11" s="2"/>
      <c r="R11" s="2"/>
      <c r="S11" s="2"/>
      <c r="T11" s="2"/>
    </row>
    <row r="12" spans="1:20" s="100" customFormat="1" ht="54" customHeight="1" x14ac:dyDescent="0.2">
      <c r="A12" s="207" t="s">
        <v>84</v>
      </c>
      <c r="B12" s="207"/>
      <c r="C12" s="207"/>
      <c r="D12" s="207"/>
      <c r="E12" s="207"/>
      <c r="F12" s="207"/>
      <c r="G12" s="207"/>
      <c r="H12" s="207"/>
      <c r="I12" s="207"/>
      <c r="L12" s="2"/>
      <c r="M12" s="2"/>
      <c r="N12" s="2"/>
      <c r="O12" s="2"/>
      <c r="P12" s="2"/>
      <c r="Q12" s="2"/>
      <c r="R12" s="2"/>
      <c r="S12" s="2"/>
      <c r="T12" s="2"/>
    </row>
    <row r="13" spans="1:20" s="100" customFormat="1" x14ac:dyDescent="0.2">
      <c r="L13" s="2"/>
      <c r="M13" s="2"/>
      <c r="N13" s="2"/>
      <c r="O13" s="2"/>
      <c r="P13" s="2"/>
      <c r="Q13" s="2"/>
      <c r="R13" s="2"/>
      <c r="S13" s="2"/>
      <c r="T13" s="2"/>
    </row>
    <row r="14" spans="1:20" s="100" customFormat="1" ht="73.7" customHeight="1" x14ac:dyDescent="0.2">
      <c r="A14" s="207" t="s">
        <v>85</v>
      </c>
      <c r="B14" s="207"/>
      <c r="C14" s="207"/>
      <c r="D14" s="207"/>
      <c r="E14" s="207"/>
      <c r="F14" s="207"/>
      <c r="G14" s="207"/>
      <c r="H14" s="207"/>
      <c r="I14" s="207"/>
      <c r="L14" s="2"/>
      <c r="M14" s="2"/>
      <c r="N14" s="2"/>
      <c r="O14" s="2"/>
      <c r="P14" s="2"/>
      <c r="Q14" s="2"/>
      <c r="R14" s="2"/>
      <c r="S14" s="2"/>
      <c r="T14" s="2"/>
    </row>
    <row r="16" spans="1:20" x14ac:dyDescent="0.2">
      <c r="A16" s="208" t="s">
        <v>22</v>
      </c>
      <c r="B16" s="209"/>
      <c r="C16" s="209"/>
      <c r="D16" s="209"/>
      <c r="E16" s="209"/>
      <c r="F16" s="209"/>
      <c r="G16" s="209"/>
      <c r="H16" s="209"/>
      <c r="I16" s="210"/>
    </row>
    <row r="17" spans="1:9" x14ac:dyDescent="0.2">
      <c r="A17" s="18"/>
      <c r="B17" s="22"/>
      <c r="C17" s="13" t="s">
        <v>23</v>
      </c>
      <c r="D17" s="13" t="s">
        <v>24</v>
      </c>
      <c r="E17" s="13" t="s">
        <v>25</v>
      </c>
      <c r="F17" s="13" t="s">
        <v>26</v>
      </c>
      <c r="G17" s="13" t="s">
        <v>27</v>
      </c>
      <c r="H17" s="13" t="s">
        <v>28</v>
      </c>
      <c r="I17" s="13" t="s">
        <v>29</v>
      </c>
    </row>
    <row r="18" spans="1:9" x14ac:dyDescent="0.2">
      <c r="A18" s="18"/>
      <c r="B18" s="22"/>
      <c r="C18" s="15" t="s">
        <v>30</v>
      </c>
      <c r="D18" s="44" t="s">
        <v>30</v>
      </c>
      <c r="E18" s="15" t="s">
        <v>30</v>
      </c>
      <c r="F18" s="15" t="s">
        <v>30</v>
      </c>
      <c r="G18" s="14" t="s">
        <v>30</v>
      </c>
      <c r="H18" s="15" t="s">
        <v>31</v>
      </c>
      <c r="I18" s="15" t="s">
        <v>31</v>
      </c>
    </row>
    <row r="19" spans="1:9" x14ac:dyDescent="0.2">
      <c r="A19" s="18" t="s">
        <v>32</v>
      </c>
      <c r="B19" s="22"/>
      <c r="C19" s="25">
        <v>1484569</v>
      </c>
      <c r="D19" s="25">
        <v>1484569</v>
      </c>
      <c r="E19" s="25">
        <v>1484569</v>
      </c>
      <c r="F19" s="25">
        <v>1484569</v>
      </c>
      <c r="G19" s="25">
        <v>1484569</v>
      </c>
      <c r="H19" s="25">
        <v>1484569</v>
      </c>
      <c r="I19" s="25">
        <v>1484569</v>
      </c>
    </row>
    <row r="20" spans="1:9" x14ac:dyDescent="0.2">
      <c r="A20" s="18" t="s">
        <v>33</v>
      </c>
      <c r="B20" s="22"/>
      <c r="C20" s="25">
        <v>928014.17</v>
      </c>
      <c r="D20" s="25">
        <v>1790108.8399999999</v>
      </c>
      <c r="E20" s="25">
        <v>2115924.09</v>
      </c>
      <c r="F20" s="25">
        <f t="shared" ref="F20:I20" si="0">E31</f>
        <v>1647841.7799999998</v>
      </c>
      <c r="G20" s="25">
        <f t="shared" si="0"/>
        <v>1884103.4099999997</v>
      </c>
      <c r="H20" s="25">
        <f t="shared" si="0"/>
        <v>2777033.5799999996</v>
      </c>
      <c r="I20" s="25">
        <f t="shared" si="0"/>
        <v>2671767.58</v>
      </c>
    </row>
    <row r="21" spans="1:9" x14ac:dyDescent="0.2">
      <c r="A21" s="18" t="s">
        <v>34</v>
      </c>
      <c r="B21" s="22"/>
      <c r="C21" s="25">
        <v>1809323.81</v>
      </c>
      <c r="D21" s="25">
        <v>1691740.98</v>
      </c>
      <c r="E21" s="25">
        <v>1567105.46</v>
      </c>
      <c r="F21" s="25">
        <v>1671456.42</v>
      </c>
      <c r="G21" s="25">
        <v>1811075.02</v>
      </c>
      <c r="H21" s="25">
        <v>2108000</v>
      </c>
      <c r="I21" s="25">
        <v>2108000</v>
      </c>
    </row>
    <row r="22" spans="1:9" x14ac:dyDescent="0.2">
      <c r="A22" s="18" t="s">
        <v>35</v>
      </c>
      <c r="B22" s="22"/>
      <c r="C22" s="25">
        <v>947229.14</v>
      </c>
      <c r="D22" s="25">
        <v>1365925.73</v>
      </c>
      <c r="E22" s="21">
        <v>2035187.77</v>
      </c>
      <c r="F22" s="25">
        <v>1435194.79</v>
      </c>
      <c r="G22" s="25">
        <v>918144.85</v>
      </c>
      <c r="H22" s="25">
        <v>2213266</v>
      </c>
      <c r="I22" s="25">
        <v>2213266</v>
      </c>
    </row>
    <row r="23" spans="1:9" x14ac:dyDescent="0.2">
      <c r="A23" s="18"/>
      <c r="B23" s="22"/>
      <c r="C23" s="25"/>
      <c r="D23" s="25"/>
      <c r="E23" s="25"/>
      <c r="F23" s="25"/>
      <c r="G23" s="25"/>
      <c r="H23" s="25"/>
      <c r="I23" s="25"/>
    </row>
    <row r="24" spans="1:9" x14ac:dyDescent="0.2">
      <c r="A24" s="18" t="s">
        <v>36</v>
      </c>
      <c r="B24" s="19"/>
      <c r="C24" s="20"/>
      <c r="D24" s="20"/>
      <c r="E24" s="20"/>
      <c r="F24" s="20"/>
      <c r="G24" s="20"/>
      <c r="H24" s="21"/>
      <c r="I24" s="21"/>
    </row>
    <row r="25" spans="1:9" x14ac:dyDescent="0.2">
      <c r="A25" s="18" t="s">
        <v>37</v>
      </c>
      <c r="B25" s="22"/>
      <c r="C25" s="101"/>
      <c r="D25" s="20"/>
      <c r="E25" s="20"/>
      <c r="F25" s="20"/>
      <c r="G25" s="20"/>
      <c r="H25" s="21"/>
      <c r="I25" s="21"/>
    </row>
    <row r="26" spans="1:9" x14ac:dyDescent="0.2">
      <c r="A26" s="23"/>
      <c r="B26" s="24"/>
      <c r="C26" s="25"/>
      <c r="D26" s="25"/>
      <c r="E26" s="25"/>
      <c r="F26" s="25"/>
      <c r="G26" s="25"/>
      <c r="H26" s="25"/>
      <c r="I26" s="25"/>
    </row>
    <row r="27" spans="1:9" x14ac:dyDescent="0.2">
      <c r="A27" s="23"/>
      <c r="B27" s="24"/>
      <c r="C27" s="25"/>
      <c r="D27" s="25"/>
      <c r="E27" s="25"/>
      <c r="F27" s="25"/>
      <c r="G27" s="25"/>
      <c r="H27" s="25"/>
      <c r="I27" s="25"/>
    </row>
    <row r="28" spans="1:9" x14ac:dyDescent="0.2">
      <c r="A28" s="23"/>
      <c r="B28" s="24"/>
      <c r="C28" s="25"/>
      <c r="D28" s="25"/>
      <c r="E28" s="25"/>
      <c r="F28" s="25"/>
      <c r="G28" s="25"/>
      <c r="H28" s="25"/>
      <c r="I28" s="25"/>
    </row>
    <row r="29" spans="1:9" x14ac:dyDescent="0.2">
      <c r="A29" s="18" t="s">
        <v>39</v>
      </c>
      <c r="B29" s="22"/>
      <c r="C29" s="21">
        <v>0</v>
      </c>
      <c r="D29" s="21">
        <v>0</v>
      </c>
      <c r="E29" s="21">
        <v>0</v>
      </c>
      <c r="F29" s="21">
        <f t="shared" ref="F29:I29" si="1">SUM(F26:F28)</f>
        <v>0</v>
      </c>
      <c r="G29" s="21">
        <f t="shared" si="1"/>
        <v>0</v>
      </c>
      <c r="H29" s="21">
        <f t="shared" si="1"/>
        <v>0</v>
      </c>
      <c r="I29" s="21">
        <f t="shared" si="1"/>
        <v>0</v>
      </c>
    </row>
    <row r="30" spans="1:9" x14ac:dyDescent="0.2">
      <c r="A30" s="18"/>
      <c r="B30" s="22"/>
      <c r="C30" s="25"/>
      <c r="D30" s="25"/>
      <c r="E30" s="25"/>
      <c r="F30" s="25"/>
      <c r="G30" s="25"/>
      <c r="H30" s="25"/>
      <c r="I30" s="25"/>
    </row>
    <row r="31" spans="1:9" x14ac:dyDescent="0.2">
      <c r="A31" s="18" t="s">
        <v>40</v>
      </c>
      <c r="B31" s="22"/>
      <c r="C31" s="21">
        <v>1790108.8399999999</v>
      </c>
      <c r="D31" s="21">
        <v>2115924.09</v>
      </c>
      <c r="E31" s="21">
        <v>1647841.7799999998</v>
      </c>
      <c r="F31" s="21">
        <f>+F20+F21-F22+F29</f>
        <v>1884103.4099999997</v>
      </c>
      <c r="G31" s="21">
        <f>+G20+G21-G22+G29</f>
        <v>2777033.5799999996</v>
      </c>
      <c r="H31" s="21">
        <f t="shared" ref="H31:I31" si="2">+H20+H21-H22+H29</f>
        <v>2671767.58</v>
      </c>
      <c r="I31" s="21">
        <f t="shared" si="2"/>
        <v>2566501.58</v>
      </c>
    </row>
    <row r="32" spans="1:9" x14ac:dyDescent="0.2">
      <c r="A32" s="23"/>
      <c r="B32" s="24"/>
      <c r="C32" s="38"/>
      <c r="D32" s="38"/>
      <c r="E32" s="25"/>
      <c r="F32" s="25"/>
      <c r="G32" s="25"/>
      <c r="H32" s="25"/>
      <c r="I32" s="25"/>
    </row>
    <row r="33" spans="1:9" x14ac:dyDescent="0.2">
      <c r="A33" s="18" t="s">
        <v>41</v>
      </c>
      <c r="B33" s="22"/>
      <c r="C33" s="38">
        <v>311308.59999999998</v>
      </c>
      <c r="D33" s="38">
        <v>494616.2</v>
      </c>
      <c r="E33" s="25">
        <v>98118.44</v>
      </c>
      <c r="F33" s="25">
        <v>84166.11</v>
      </c>
      <c r="G33" s="25">
        <v>545775.23</v>
      </c>
      <c r="H33" s="25">
        <v>0</v>
      </c>
      <c r="I33" s="25">
        <v>0</v>
      </c>
    </row>
    <row r="34" spans="1:9" x14ac:dyDescent="0.2">
      <c r="A34" s="23"/>
      <c r="B34" s="24"/>
      <c r="C34" s="38"/>
      <c r="D34" s="38"/>
      <c r="E34" s="25"/>
      <c r="F34" s="25"/>
      <c r="G34" s="25"/>
      <c r="H34" s="25"/>
      <c r="I34" s="25"/>
    </row>
    <row r="35" spans="1:9" x14ac:dyDescent="0.2">
      <c r="A35" s="18" t="s">
        <v>42</v>
      </c>
      <c r="B35" s="46"/>
      <c r="C35" s="47">
        <f t="shared" ref="C35:I35" si="3">C31-C33</f>
        <v>1478800.2399999998</v>
      </c>
      <c r="D35" s="47">
        <f t="shared" si="3"/>
        <v>1621307.89</v>
      </c>
      <c r="E35" s="48">
        <f t="shared" si="3"/>
        <v>1549723.3399999999</v>
      </c>
      <c r="F35" s="48">
        <f t="shared" si="3"/>
        <v>1799937.2999999996</v>
      </c>
      <c r="G35" s="48">
        <f t="shared" si="3"/>
        <v>2231258.3499999996</v>
      </c>
      <c r="H35" s="48">
        <f t="shared" si="3"/>
        <v>2671767.58</v>
      </c>
      <c r="I35" s="48">
        <f t="shared" si="3"/>
        <v>2566501.58</v>
      </c>
    </row>
    <row r="36" spans="1:9" x14ac:dyDescent="0.2">
      <c r="A36" s="49"/>
      <c r="B36" s="49"/>
      <c r="C36" s="50"/>
      <c r="D36" s="50"/>
      <c r="E36" s="50"/>
      <c r="F36" s="50"/>
      <c r="G36" s="50"/>
      <c r="H36" s="50"/>
      <c r="I36" s="50"/>
    </row>
    <row r="37" spans="1:9" x14ac:dyDescent="0.2">
      <c r="A37" s="51" t="s">
        <v>43</v>
      </c>
      <c r="B37" s="41"/>
      <c r="C37" s="35"/>
      <c r="D37" s="35"/>
      <c r="E37" s="35"/>
      <c r="F37" s="35"/>
      <c r="G37" s="35"/>
      <c r="H37" s="35"/>
      <c r="I37" s="35"/>
    </row>
    <row r="38" spans="1:9" x14ac:dyDescent="0.2">
      <c r="A38" s="52" t="s">
        <v>44</v>
      </c>
      <c r="B38" s="24"/>
      <c r="C38" s="38"/>
      <c r="D38" s="38"/>
      <c r="E38" s="38"/>
      <c r="F38" s="38"/>
      <c r="G38" s="38"/>
      <c r="H38" s="38"/>
      <c r="I38" s="38"/>
    </row>
    <row r="39" spans="1:9" x14ac:dyDescent="0.2">
      <c r="A39" s="18"/>
      <c r="B39" s="22"/>
      <c r="C39" s="25"/>
      <c r="D39" s="25"/>
      <c r="E39" s="25"/>
      <c r="F39" s="25"/>
      <c r="G39" s="25"/>
      <c r="H39" s="25"/>
      <c r="I39" s="25"/>
    </row>
    <row r="40" spans="1:9" x14ac:dyDescent="0.2">
      <c r="A40" s="18" t="s">
        <v>45</v>
      </c>
      <c r="B40" s="22"/>
      <c r="C40" s="25"/>
      <c r="D40" s="25"/>
      <c r="E40" s="25"/>
      <c r="F40" s="25"/>
      <c r="G40" s="25"/>
      <c r="H40" s="25"/>
      <c r="I40" s="25"/>
    </row>
    <row r="41" spans="1:9" x14ac:dyDescent="0.2">
      <c r="A41" s="18"/>
      <c r="B41" s="22"/>
      <c r="C41" s="25"/>
      <c r="D41" s="25"/>
      <c r="E41" s="25"/>
      <c r="F41" s="25"/>
      <c r="G41" s="25"/>
      <c r="H41" s="25"/>
      <c r="I41" s="25"/>
    </row>
    <row r="42" spans="1:9" x14ac:dyDescent="0.2">
      <c r="A42" s="52" t="s">
        <v>46</v>
      </c>
      <c r="B42" s="46"/>
      <c r="C42" s="25"/>
      <c r="D42" s="25"/>
      <c r="E42" s="25"/>
      <c r="F42" s="25"/>
      <c r="G42" s="25"/>
      <c r="H42" s="25"/>
      <c r="I42" s="25"/>
    </row>
    <row r="43" spans="1:9" x14ac:dyDescent="0.2">
      <c r="A43" s="53" t="s">
        <v>47</v>
      </c>
      <c r="B43" s="54"/>
      <c r="C43" s="25"/>
      <c r="D43" s="25"/>
      <c r="E43" s="25"/>
      <c r="F43" s="25"/>
      <c r="G43" s="25"/>
      <c r="H43" s="25"/>
      <c r="I43" s="25"/>
    </row>
  </sheetData>
  <sheetProtection selectLockedCells="1"/>
  <mergeCells count="5">
    <mergeCell ref="A8:I8"/>
    <mergeCell ref="A10:I10"/>
    <mergeCell ref="A12:I12"/>
    <mergeCell ref="A14:I14"/>
    <mergeCell ref="A16:I16"/>
  </mergeCells>
  <printOptions horizontalCentered="1"/>
  <pageMargins left="0.75" right="0.75" top="0.6" bottom="0.55000000000000004" header="0.28000000000000003" footer="0.16"/>
  <pageSetup scale="77"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C8F6FC-3612-484F-85EC-B77F8661A835}">
  <sheetPr>
    <pageSetUpPr fitToPage="1"/>
  </sheetPr>
  <dimension ref="A2:T43"/>
  <sheetViews>
    <sheetView zoomScale="90" zoomScaleNormal="90" workbookViewId="0">
      <selection activeCell="J8" sqref="J8"/>
    </sheetView>
  </sheetViews>
  <sheetFormatPr defaultColWidth="9.140625" defaultRowHeight="12.75" x14ac:dyDescent="0.2"/>
  <cols>
    <col min="1" max="2" width="14.7109375" style="2" customWidth="1"/>
    <col min="3" max="8" width="14" style="2" customWidth="1"/>
    <col min="9" max="9" width="13.140625" style="2" customWidth="1"/>
    <col min="10" max="16384" width="9.140625" style="2"/>
  </cols>
  <sheetData>
    <row r="2" spans="1:20" s="96" customFormat="1" x14ac:dyDescent="0.2">
      <c r="A2" s="96" t="s">
        <v>0</v>
      </c>
      <c r="B2" s="97" t="s">
        <v>1</v>
      </c>
      <c r="C2" s="97"/>
      <c r="D2" s="97"/>
      <c r="G2" s="98" t="s">
        <v>2</v>
      </c>
      <c r="H2" s="97" t="s">
        <v>76</v>
      </c>
      <c r="I2" s="97"/>
    </row>
    <row r="3" spans="1:20" s="96" customFormat="1" x14ac:dyDescent="0.2">
      <c r="A3" s="96" t="s">
        <v>4</v>
      </c>
      <c r="B3" s="97" t="s">
        <v>77</v>
      </c>
      <c r="C3" s="97"/>
      <c r="D3" s="97"/>
      <c r="G3" s="98" t="s">
        <v>6</v>
      </c>
      <c r="H3" s="99" t="s">
        <v>78</v>
      </c>
      <c r="I3" s="99"/>
    </row>
    <row r="4" spans="1:20" s="96" customFormat="1" x14ac:dyDescent="0.2">
      <c r="A4" s="96" t="s">
        <v>8</v>
      </c>
      <c r="B4" s="97" t="s">
        <v>86</v>
      </c>
      <c r="C4" s="97"/>
      <c r="D4" s="97"/>
      <c r="G4" s="98" t="s">
        <v>10</v>
      </c>
      <c r="H4" s="97" t="s">
        <v>11</v>
      </c>
      <c r="I4" s="97"/>
    </row>
    <row r="5" spans="1:20" s="96" customFormat="1" x14ac:dyDescent="0.2">
      <c r="A5" s="96" t="s">
        <v>12</v>
      </c>
      <c r="B5" s="97" t="s">
        <v>87</v>
      </c>
      <c r="C5" s="99"/>
      <c r="D5" s="99"/>
      <c r="G5" s="98" t="s">
        <v>14</v>
      </c>
      <c r="H5" s="99" t="s">
        <v>88</v>
      </c>
      <c r="I5" s="99"/>
    </row>
    <row r="8" spans="1:20" s="100" customFormat="1" ht="28.5" customHeight="1" x14ac:dyDescent="0.2">
      <c r="A8" s="207" t="s">
        <v>89</v>
      </c>
      <c r="B8" s="207"/>
      <c r="C8" s="207"/>
      <c r="D8" s="207"/>
      <c r="E8" s="207"/>
      <c r="F8" s="207"/>
      <c r="G8" s="207"/>
      <c r="H8" s="207"/>
      <c r="I8" s="207"/>
      <c r="L8" s="2"/>
      <c r="M8" s="2"/>
      <c r="N8" s="2"/>
      <c r="O8" s="2"/>
      <c r="P8" s="2"/>
      <c r="Q8" s="2"/>
      <c r="R8" s="2"/>
      <c r="S8" s="2"/>
      <c r="T8" s="2"/>
    </row>
    <row r="9" spans="1:20" s="100" customFormat="1" x14ac:dyDescent="0.2">
      <c r="L9" s="2"/>
      <c r="M9" s="2"/>
      <c r="N9" s="2"/>
      <c r="O9" s="2"/>
      <c r="P9" s="2"/>
      <c r="Q9" s="2"/>
      <c r="R9" s="2"/>
      <c r="S9" s="2"/>
      <c r="T9" s="2"/>
    </row>
    <row r="10" spans="1:20" s="100" customFormat="1" x14ac:dyDescent="0.2">
      <c r="A10" s="207" t="s">
        <v>90</v>
      </c>
      <c r="B10" s="207"/>
      <c r="C10" s="207"/>
      <c r="D10" s="207"/>
      <c r="E10" s="207"/>
      <c r="F10" s="207"/>
      <c r="G10" s="207"/>
      <c r="H10" s="207"/>
      <c r="I10" s="207"/>
      <c r="L10" s="2"/>
      <c r="M10" s="2"/>
      <c r="N10" s="2"/>
      <c r="O10" s="2"/>
      <c r="P10" s="2"/>
      <c r="Q10" s="2"/>
      <c r="R10" s="2"/>
      <c r="S10" s="2"/>
      <c r="T10" s="2"/>
    </row>
    <row r="11" spans="1:20" s="100" customFormat="1" x14ac:dyDescent="0.2">
      <c r="L11" s="2"/>
      <c r="M11" s="2"/>
      <c r="N11" s="2"/>
      <c r="O11" s="2"/>
      <c r="P11" s="2"/>
      <c r="Q11" s="2"/>
      <c r="R11" s="2"/>
      <c r="S11" s="2"/>
      <c r="T11" s="2"/>
    </row>
    <row r="12" spans="1:20" s="100" customFormat="1" ht="43.5" customHeight="1" x14ac:dyDescent="0.2">
      <c r="A12" s="207" t="s">
        <v>91</v>
      </c>
      <c r="B12" s="207"/>
      <c r="C12" s="207"/>
      <c r="D12" s="207"/>
      <c r="E12" s="207"/>
      <c r="F12" s="207"/>
      <c r="G12" s="207"/>
      <c r="H12" s="207"/>
      <c r="I12" s="207"/>
      <c r="L12" s="2"/>
      <c r="M12" s="2"/>
      <c r="N12" s="2"/>
      <c r="O12" s="2"/>
      <c r="P12" s="2"/>
      <c r="Q12" s="2"/>
      <c r="R12" s="2"/>
      <c r="S12" s="2"/>
      <c r="T12" s="2"/>
    </row>
    <row r="13" spans="1:20" s="100" customFormat="1" x14ac:dyDescent="0.2">
      <c r="L13" s="2"/>
      <c r="M13" s="2"/>
      <c r="N13" s="2"/>
      <c r="O13" s="2"/>
      <c r="P13" s="2"/>
      <c r="Q13" s="2"/>
      <c r="R13" s="2"/>
      <c r="S13" s="2"/>
      <c r="T13" s="2"/>
    </row>
    <row r="14" spans="1:20" s="100" customFormat="1" ht="57.75" customHeight="1" x14ac:dyDescent="0.2">
      <c r="A14" s="211" t="s">
        <v>92</v>
      </c>
      <c r="B14" s="211"/>
      <c r="C14" s="211"/>
      <c r="D14" s="211"/>
      <c r="E14" s="211"/>
      <c r="F14" s="211"/>
      <c r="G14" s="211"/>
      <c r="H14" s="211"/>
      <c r="I14" s="211"/>
      <c r="L14" s="2"/>
      <c r="M14" s="2"/>
      <c r="N14" s="2"/>
      <c r="O14" s="2"/>
      <c r="P14" s="2"/>
      <c r="Q14" s="2"/>
      <c r="R14" s="2"/>
      <c r="S14" s="2"/>
      <c r="T14" s="2"/>
    </row>
    <row r="16" spans="1:20" x14ac:dyDescent="0.2">
      <c r="A16" s="208" t="s">
        <v>22</v>
      </c>
      <c r="B16" s="209"/>
      <c r="C16" s="209"/>
      <c r="D16" s="209"/>
      <c r="E16" s="209"/>
      <c r="F16" s="209"/>
      <c r="G16" s="209"/>
      <c r="H16" s="209"/>
      <c r="I16" s="210"/>
    </row>
    <row r="17" spans="1:9" x14ac:dyDescent="0.2">
      <c r="A17" s="18"/>
      <c r="B17" s="22"/>
      <c r="C17" s="13" t="s">
        <v>23</v>
      </c>
      <c r="D17" s="13" t="s">
        <v>24</v>
      </c>
      <c r="E17" s="13" t="s">
        <v>25</v>
      </c>
      <c r="F17" s="13" t="s">
        <v>26</v>
      </c>
      <c r="G17" s="13" t="s">
        <v>27</v>
      </c>
      <c r="H17" s="13" t="s">
        <v>28</v>
      </c>
      <c r="I17" s="13" t="s">
        <v>29</v>
      </c>
    </row>
    <row r="18" spans="1:9" x14ac:dyDescent="0.2">
      <c r="A18" s="18"/>
      <c r="B18" s="22"/>
      <c r="C18" s="15" t="s">
        <v>30</v>
      </c>
      <c r="D18" s="44" t="s">
        <v>30</v>
      </c>
      <c r="E18" s="15" t="s">
        <v>30</v>
      </c>
      <c r="F18" s="15" t="s">
        <v>30</v>
      </c>
      <c r="G18" s="14" t="s">
        <v>30</v>
      </c>
      <c r="H18" s="15" t="s">
        <v>31</v>
      </c>
      <c r="I18" s="15" t="s">
        <v>31</v>
      </c>
    </row>
    <row r="19" spans="1:9" x14ac:dyDescent="0.2">
      <c r="A19" s="18" t="s">
        <v>32</v>
      </c>
      <c r="B19" s="22"/>
      <c r="C19" s="25">
        <v>413853</v>
      </c>
      <c r="D19" s="25">
        <v>413853</v>
      </c>
      <c r="E19" s="25">
        <v>413853</v>
      </c>
      <c r="F19" s="25">
        <v>413853</v>
      </c>
      <c r="G19" s="25">
        <v>413853</v>
      </c>
      <c r="H19" s="25">
        <v>413853</v>
      </c>
      <c r="I19" s="25">
        <v>413853</v>
      </c>
    </row>
    <row r="20" spans="1:9" x14ac:dyDescent="0.2">
      <c r="A20" s="18" t="s">
        <v>33</v>
      </c>
      <c r="B20" s="22"/>
      <c r="C20" s="25">
        <v>485899.83999999997</v>
      </c>
      <c r="D20" s="25">
        <v>234950.41999999993</v>
      </c>
      <c r="E20" s="25">
        <v>92878.199999999895</v>
      </c>
      <c r="F20" s="25">
        <f t="shared" ref="F20:I20" si="0">E31</f>
        <v>7311.1899999998277</v>
      </c>
      <c r="G20" s="25">
        <f t="shared" si="0"/>
        <v>57927.449999999837</v>
      </c>
      <c r="H20" s="25">
        <f t="shared" si="0"/>
        <v>64576.319999999832</v>
      </c>
      <c r="I20" s="25">
        <f t="shared" si="0"/>
        <v>146571.31999999983</v>
      </c>
    </row>
    <row r="21" spans="1:9" x14ac:dyDescent="0.2">
      <c r="A21" s="18" t="s">
        <v>34</v>
      </c>
      <c r="B21" s="22"/>
      <c r="C21" s="25">
        <v>226102.98</v>
      </c>
      <c r="D21" s="25">
        <v>241721.31</v>
      </c>
      <c r="E21" s="25">
        <v>178995.52</v>
      </c>
      <c r="F21" s="25">
        <v>136802.41</v>
      </c>
      <c r="G21" s="25">
        <v>201624.63</v>
      </c>
      <c r="H21" s="25">
        <v>219600</v>
      </c>
      <c r="I21" s="25">
        <v>219600</v>
      </c>
    </row>
    <row r="22" spans="1:9" x14ac:dyDescent="0.2">
      <c r="A22" s="18" t="s">
        <v>35</v>
      </c>
      <c r="B22" s="22"/>
      <c r="C22" s="25">
        <v>477052.4</v>
      </c>
      <c r="D22" s="25">
        <v>383793.53</v>
      </c>
      <c r="E22" s="21">
        <v>264562.53000000003</v>
      </c>
      <c r="F22" s="25">
        <v>86186.15</v>
      </c>
      <c r="G22" s="25">
        <v>194975.76</v>
      </c>
      <c r="H22" s="25">
        <v>137605</v>
      </c>
      <c r="I22" s="25">
        <v>137605</v>
      </c>
    </row>
    <row r="23" spans="1:9" x14ac:dyDescent="0.2">
      <c r="A23" s="18"/>
      <c r="B23" s="22"/>
      <c r="C23" s="25"/>
      <c r="D23" s="25"/>
      <c r="E23" s="25"/>
      <c r="F23" s="25"/>
      <c r="G23" s="25"/>
      <c r="H23" s="25"/>
      <c r="I23" s="25"/>
    </row>
    <row r="24" spans="1:9" x14ac:dyDescent="0.2">
      <c r="A24" s="18" t="s">
        <v>36</v>
      </c>
      <c r="B24" s="19"/>
      <c r="C24" s="20"/>
      <c r="D24" s="20"/>
      <c r="E24" s="20"/>
      <c r="F24" s="20"/>
      <c r="G24" s="20"/>
      <c r="H24" s="21"/>
      <c r="I24" s="21"/>
    </row>
    <row r="25" spans="1:9" x14ac:dyDescent="0.2">
      <c r="A25" s="18" t="s">
        <v>37</v>
      </c>
      <c r="B25" s="22"/>
      <c r="C25" s="101"/>
      <c r="D25" s="20"/>
      <c r="E25" s="20"/>
      <c r="F25" s="20"/>
      <c r="G25" s="20"/>
      <c r="H25" s="21"/>
      <c r="I25" s="21"/>
    </row>
    <row r="26" spans="1:9" x14ac:dyDescent="0.2">
      <c r="A26" s="23"/>
      <c r="B26" s="24"/>
      <c r="C26" s="25"/>
      <c r="D26" s="25"/>
      <c r="E26" s="25"/>
      <c r="F26" s="25"/>
      <c r="G26" s="25"/>
      <c r="H26" s="25"/>
      <c r="I26" s="25"/>
    </row>
    <row r="27" spans="1:9" x14ac:dyDescent="0.2">
      <c r="A27" s="23"/>
      <c r="B27" s="24"/>
      <c r="C27" s="25"/>
      <c r="D27" s="25"/>
      <c r="E27" s="25"/>
      <c r="F27" s="25"/>
      <c r="G27" s="25"/>
      <c r="H27" s="25"/>
      <c r="I27" s="25"/>
    </row>
    <row r="28" spans="1:9" x14ac:dyDescent="0.2">
      <c r="A28" s="23"/>
      <c r="B28" s="24"/>
      <c r="C28" s="25"/>
      <c r="D28" s="25"/>
      <c r="E28" s="25"/>
      <c r="F28" s="25"/>
      <c r="G28" s="25"/>
      <c r="H28" s="25"/>
      <c r="I28" s="25"/>
    </row>
    <row r="29" spans="1:9" x14ac:dyDescent="0.2">
      <c r="A29" s="18" t="s">
        <v>39</v>
      </c>
      <c r="B29" s="22"/>
      <c r="C29" s="21">
        <v>0</v>
      </c>
      <c r="D29" s="21">
        <v>0</v>
      </c>
      <c r="E29" s="21">
        <v>0</v>
      </c>
      <c r="F29" s="21">
        <f t="shared" ref="F29:H29" si="1">SUM(F26:F28)</f>
        <v>0</v>
      </c>
      <c r="G29" s="21">
        <f t="shared" si="1"/>
        <v>0</v>
      </c>
      <c r="H29" s="21">
        <f t="shared" si="1"/>
        <v>0</v>
      </c>
      <c r="I29" s="21">
        <f t="shared" ref="I29" si="2">SUM(I26:I28)</f>
        <v>0</v>
      </c>
    </row>
    <row r="30" spans="1:9" x14ac:dyDescent="0.2">
      <c r="A30" s="18"/>
      <c r="B30" s="22"/>
      <c r="C30" s="25"/>
      <c r="D30" s="25"/>
      <c r="E30" s="25"/>
      <c r="F30" s="25"/>
      <c r="G30" s="25"/>
      <c r="H30" s="25"/>
      <c r="I30" s="25"/>
    </row>
    <row r="31" spans="1:9" x14ac:dyDescent="0.2">
      <c r="A31" s="18" t="s">
        <v>40</v>
      </c>
      <c r="B31" s="22"/>
      <c r="C31" s="21">
        <v>234950.41999999993</v>
      </c>
      <c r="D31" s="21">
        <v>92878.199999999895</v>
      </c>
      <c r="E31" s="21">
        <v>7311.1899999998277</v>
      </c>
      <c r="F31" s="21">
        <f>+F20+F21-F22+F29</f>
        <v>57927.449999999837</v>
      </c>
      <c r="G31" s="21">
        <f>+G20+G21-G22+G29</f>
        <v>64576.319999999832</v>
      </c>
      <c r="H31" s="21">
        <f t="shared" ref="H31:I31" si="3">+H20+H21-H22+H29</f>
        <v>146571.31999999983</v>
      </c>
      <c r="I31" s="21">
        <f t="shared" si="3"/>
        <v>228566.31999999983</v>
      </c>
    </row>
    <row r="32" spans="1:9" x14ac:dyDescent="0.2">
      <c r="A32" s="23"/>
      <c r="B32" s="24"/>
      <c r="C32" s="38"/>
      <c r="D32" s="38"/>
      <c r="E32" s="25"/>
      <c r="F32" s="25"/>
      <c r="G32" s="25"/>
      <c r="H32" s="25"/>
      <c r="I32" s="25"/>
    </row>
    <row r="33" spans="1:9" x14ac:dyDescent="0.2">
      <c r="A33" s="18" t="s">
        <v>41</v>
      </c>
      <c r="B33" s="22"/>
      <c r="C33" s="38"/>
      <c r="D33" s="38">
        <v>0</v>
      </c>
      <c r="E33" s="25">
        <v>300.95999999999998</v>
      </c>
      <c r="F33" s="25"/>
      <c r="G33" s="25"/>
      <c r="H33" s="25"/>
      <c r="I33" s="25"/>
    </row>
    <row r="34" spans="1:9" x14ac:dyDescent="0.2">
      <c r="A34" s="23"/>
      <c r="B34" s="24"/>
      <c r="C34" s="38"/>
      <c r="D34" s="38"/>
      <c r="E34" s="25"/>
      <c r="F34" s="25"/>
      <c r="G34" s="25"/>
      <c r="H34" s="25"/>
      <c r="I34" s="25"/>
    </row>
    <row r="35" spans="1:9" x14ac:dyDescent="0.2">
      <c r="A35" s="18" t="s">
        <v>42</v>
      </c>
      <c r="B35" s="46"/>
      <c r="C35" s="47">
        <f t="shared" ref="C35:I35" si="4">C31-C33</f>
        <v>234950.41999999993</v>
      </c>
      <c r="D35" s="47">
        <f t="shared" si="4"/>
        <v>92878.199999999895</v>
      </c>
      <c r="E35" s="48">
        <f t="shared" si="4"/>
        <v>7010.2299999998277</v>
      </c>
      <c r="F35" s="48">
        <f t="shared" si="4"/>
        <v>57927.449999999837</v>
      </c>
      <c r="G35" s="48">
        <f t="shared" si="4"/>
        <v>64576.319999999832</v>
      </c>
      <c r="H35" s="48">
        <f t="shared" si="4"/>
        <v>146571.31999999983</v>
      </c>
      <c r="I35" s="48">
        <f t="shared" si="4"/>
        <v>228566.31999999983</v>
      </c>
    </row>
    <row r="36" spans="1:9" x14ac:dyDescent="0.2">
      <c r="A36" s="49"/>
      <c r="B36" s="49"/>
      <c r="C36" s="50"/>
      <c r="D36" s="50"/>
      <c r="E36" s="50"/>
      <c r="F36" s="50"/>
      <c r="G36" s="50"/>
      <c r="H36" s="50"/>
      <c r="I36" s="50"/>
    </row>
    <row r="37" spans="1:9" x14ac:dyDescent="0.2">
      <c r="A37" s="51" t="s">
        <v>43</v>
      </c>
      <c r="B37" s="41"/>
      <c r="C37" s="35"/>
      <c r="D37" s="35"/>
      <c r="E37" s="35"/>
      <c r="F37" s="35"/>
      <c r="G37" s="35"/>
      <c r="H37" s="35"/>
      <c r="I37" s="35"/>
    </row>
    <row r="38" spans="1:9" x14ac:dyDescent="0.2">
      <c r="A38" s="52" t="s">
        <v>44</v>
      </c>
      <c r="B38" s="24"/>
      <c r="C38" s="38"/>
      <c r="D38" s="38"/>
      <c r="E38" s="38"/>
      <c r="F38" s="38"/>
      <c r="G38" s="38"/>
      <c r="H38" s="38"/>
      <c r="I38" s="38"/>
    </row>
    <row r="39" spans="1:9" x14ac:dyDescent="0.2">
      <c r="A39" s="18"/>
      <c r="B39" s="22"/>
      <c r="C39" s="25"/>
      <c r="D39" s="25"/>
      <c r="E39" s="25"/>
      <c r="F39" s="25"/>
      <c r="G39" s="25"/>
      <c r="H39" s="25"/>
      <c r="I39" s="25"/>
    </row>
    <row r="40" spans="1:9" x14ac:dyDescent="0.2">
      <c r="A40" s="18" t="s">
        <v>45</v>
      </c>
      <c r="B40" s="22"/>
      <c r="C40" s="25"/>
      <c r="D40" s="25"/>
      <c r="E40" s="25"/>
      <c r="F40" s="25"/>
      <c r="G40" s="25"/>
      <c r="H40" s="25"/>
      <c r="I40" s="25"/>
    </row>
    <row r="41" spans="1:9" x14ac:dyDescent="0.2">
      <c r="A41" s="18"/>
      <c r="B41" s="22"/>
      <c r="C41" s="25"/>
      <c r="D41" s="25"/>
      <c r="E41" s="25"/>
      <c r="F41" s="25"/>
      <c r="G41" s="25"/>
      <c r="H41" s="25"/>
      <c r="I41" s="25"/>
    </row>
    <row r="42" spans="1:9" x14ac:dyDescent="0.2">
      <c r="A42" s="52" t="s">
        <v>46</v>
      </c>
      <c r="B42" s="46"/>
      <c r="C42" s="25"/>
      <c r="D42" s="25"/>
      <c r="E42" s="25"/>
      <c r="F42" s="25"/>
      <c r="G42" s="25"/>
      <c r="H42" s="25"/>
      <c r="I42" s="25"/>
    </row>
    <row r="43" spans="1:9" x14ac:dyDescent="0.2">
      <c r="A43" s="53" t="s">
        <v>47</v>
      </c>
      <c r="B43" s="54"/>
      <c r="C43" s="25"/>
      <c r="D43" s="25"/>
      <c r="E43" s="25"/>
      <c r="F43" s="25"/>
      <c r="G43" s="25"/>
      <c r="H43" s="25"/>
      <c r="I43" s="25"/>
    </row>
  </sheetData>
  <sheetProtection selectLockedCells="1"/>
  <mergeCells count="5">
    <mergeCell ref="A8:I8"/>
    <mergeCell ref="A10:I10"/>
    <mergeCell ref="A12:I12"/>
    <mergeCell ref="A14:I14"/>
    <mergeCell ref="A16:I16"/>
  </mergeCells>
  <printOptions horizontalCentered="1"/>
  <pageMargins left="0.75" right="0.75" top="0.6" bottom="0.55000000000000004" header="0.28000000000000003" footer="0.16"/>
  <pageSetup scale="82"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75F7E7-3D6E-4EC6-B333-D729088D3E7D}">
  <sheetPr>
    <pageSetUpPr fitToPage="1"/>
  </sheetPr>
  <dimension ref="A2:T43"/>
  <sheetViews>
    <sheetView zoomScale="90" zoomScaleNormal="90" workbookViewId="0">
      <selection activeCell="J8" sqref="J8"/>
    </sheetView>
  </sheetViews>
  <sheetFormatPr defaultColWidth="9.140625" defaultRowHeight="12.75" x14ac:dyDescent="0.2"/>
  <cols>
    <col min="1" max="2" width="14.7109375" style="2" customWidth="1"/>
    <col min="3" max="8" width="14" style="2" customWidth="1"/>
    <col min="9" max="9" width="13.140625" style="2" customWidth="1"/>
    <col min="10" max="16384" width="9.140625" style="2"/>
  </cols>
  <sheetData>
    <row r="2" spans="1:20" s="100" customFormat="1" x14ac:dyDescent="0.2">
      <c r="A2" s="100" t="s">
        <v>0</v>
      </c>
      <c r="B2" s="102" t="s">
        <v>1</v>
      </c>
      <c r="C2" s="102"/>
      <c r="D2" s="102"/>
      <c r="G2" s="103" t="s">
        <v>2</v>
      </c>
      <c r="H2" s="102" t="s">
        <v>93</v>
      </c>
      <c r="I2" s="102"/>
    </row>
    <row r="3" spans="1:20" s="100" customFormat="1" x14ac:dyDescent="0.2">
      <c r="A3" s="100" t="s">
        <v>4</v>
      </c>
      <c r="B3" s="102" t="s">
        <v>77</v>
      </c>
      <c r="C3" s="102"/>
      <c r="D3" s="102"/>
      <c r="G3" s="103" t="s">
        <v>6</v>
      </c>
      <c r="H3" s="104" t="s">
        <v>94</v>
      </c>
      <c r="I3" s="104"/>
    </row>
    <row r="4" spans="1:20" s="100" customFormat="1" x14ac:dyDescent="0.2">
      <c r="A4" s="100" t="s">
        <v>8</v>
      </c>
      <c r="B4" s="102" t="s">
        <v>95</v>
      </c>
      <c r="C4" s="102"/>
      <c r="D4" s="102"/>
      <c r="G4" s="103" t="s">
        <v>10</v>
      </c>
      <c r="H4" s="102" t="s">
        <v>11</v>
      </c>
      <c r="I4" s="102"/>
    </row>
    <row r="5" spans="1:20" s="100" customFormat="1" x14ac:dyDescent="0.2">
      <c r="A5" s="100" t="s">
        <v>12</v>
      </c>
      <c r="B5" s="104" t="s">
        <v>96</v>
      </c>
      <c r="C5" s="104"/>
      <c r="D5" s="104"/>
      <c r="G5" s="103" t="s">
        <v>14</v>
      </c>
      <c r="H5" s="104" t="s">
        <v>97</v>
      </c>
      <c r="I5" s="104"/>
    </row>
    <row r="8" spans="1:20" s="100" customFormat="1" x14ac:dyDescent="0.2">
      <c r="A8" s="207" t="s">
        <v>89</v>
      </c>
      <c r="B8" s="207"/>
      <c r="C8" s="207"/>
      <c r="D8" s="207"/>
      <c r="E8" s="207"/>
      <c r="F8" s="207"/>
      <c r="G8" s="207"/>
      <c r="H8" s="207"/>
      <c r="I8" s="207"/>
    </row>
    <row r="9" spans="1:20" s="100" customFormat="1" x14ac:dyDescent="0.2">
      <c r="L9" s="2"/>
      <c r="M9" s="2"/>
      <c r="N9" s="2"/>
      <c r="O9" s="2"/>
      <c r="P9" s="2"/>
      <c r="Q9" s="2"/>
      <c r="R9" s="2"/>
      <c r="S9" s="2"/>
      <c r="T9" s="2"/>
    </row>
    <row r="10" spans="1:20" s="100" customFormat="1" x14ac:dyDescent="0.2">
      <c r="A10" s="100" t="s">
        <v>98</v>
      </c>
    </row>
    <row r="11" spans="1:20" s="100" customFormat="1" x14ac:dyDescent="0.2">
      <c r="L11" s="2"/>
      <c r="M11" s="2"/>
      <c r="N11" s="2"/>
      <c r="O11" s="2"/>
      <c r="P11" s="2"/>
      <c r="Q11" s="2"/>
      <c r="R11" s="2"/>
      <c r="S11" s="2"/>
      <c r="T11" s="2"/>
    </row>
    <row r="12" spans="1:20" s="100" customFormat="1" ht="68.25" customHeight="1" x14ac:dyDescent="0.2">
      <c r="A12" s="207" t="s">
        <v>99</v>
      </c>
      <c r="B12" s="207"/>
      <c r="C12" s="207"/>
      <c r="D12" s="207"/>
      <c r="E12" s="207"/>
      <c r="F12" s="207"/>
      <c r="G12" s="207"/>
      <c r="H12" s="207"/>
      <c r="I12" s="207"/>
      <c r="L12" s="2"/>
      <c r="M12" s="2"/>
      <c r="N12" s="2"/>
      <c r="O12" s="2"/>
      <c r="P12" s="2"/>
      <c r="Q12" s="2"/>
      <c r="R12" s="2"/>
      <c r="S12" s="2"/>
      <c r="T12" s="2"/>
    </row>
    <row r="13" spans="1:20" s="100" customFormat="1" x14ac:dyDescent="0.2">
      <c r="L13" s="2"/>
      <c r="M13" s="2"/>
      <c r="N13" s="2"/>
      <c r="O13" s="2"/>
      <c r="P13" s="2"/>
      <c r="Q13" s="2"/>
      <c r="R13" s="2"/>
      <c r="S13" s="2"/>
      <c r="T13" s="2"/>
    </row>
    <row r="14" spans="1:20" s="100" customFormat="1" ht="38.25" customHeight="1" x14ac:dyDescent="0.2">
      <c r="A14" s="211" t="s">
        <v>100</v>
      </c>
      <c r="B14" s="211"/>
      <c r="C14" s="211"/>
      <c r="D14" s="211"/>
      <c r="E14" s="211"/>
      <c r="F14" s="211"/>
      <c r="G14" s="211"/>
      <c r="H14" s="211"/>
      <c r="I14" s="211"/>
      <c r="L14" s="2"/>
      <c r="M14" s="2"/>
      <c r="N14" s="2"/>
      <c r="O14" s="2"/>
      <c r="P14" s="2"/>
      <c r="Q14" s="2"/>
      <c r="R14" s="2"/>
      <c r="S14" s="2"/>
      <c r="T14" s="2"/>
    </row>
    <row r="16" spans="1:20" x14ac:dyDescent="0.2">
      <c r="A16" s="208" t="s">
        <v>22</v>
      </c>
      <c r="B16" s="209"/>
      <c r="C16" s="209"/>
      <c r="D16" s="209"/>
      <c r="E16" s="209"/>
      <c r="F16" s="209"/>
      <c r="G16" s="209"/>
      <c r="H16" s="209"/>
      <c r="I16" s="210"/>
    </row>
    <row r="17" spans="1:9" x14ac:dyDescent="0.2">
      <c r="A17" s="18"/>
      <c r="B17" s="22"/>
      <c r="C17" s="13" t="s">
        <v>23</v>
      </c>
      <c r="D17" s="13" t="s">
        <v>24</v>
      </c>
      <c r="E17" s="13" t="s">
        <v>25</v>
      </c>
      <c r="F17" s="13" t="s">
        <v>26</v>
      </c>
      <c r="G17" s="13" t="s">
        <v>27</v>
      </c>
      <c r="H17" s="13" t="s">
        <v>28</v>
      </c>
      <c r="I17" s="13" t="s">
        <v>29</v>
      </c>
    </row>
    <row r="18" spans="1:9" x14ac:dyDescent="0.2">
      <c r="A18" s="18"/>
      <c r="B18" s="22"/>
      <c r="C18" s="15" t="s">
        <v>30</v>
      </c>
      <c r="D18" s="44" t="s">
        <v>30</v>
      </c>
      <c r="E18" s="15" t="s">
        <v>30</v>
      </c>
      <c r="F18" s="15" t="s">
        <v>30</v>
      </c>
      <c r="G18" s="14" t="s">
        <v>30</v>
      </c>
      <c r="H18" s="15" t="s">
        <v>31</v>
      </c>
      <c r="I18" s="15" t="s">
        <v>31</v>
      </c>
    </row>
    <row r="19" spans="1:9" x14ac:dyDescent="0.2">
      <c r="A19" s="18" t="s">
        <v>32</v>
      </c>
      <c r="B19" s="22"/>
      <c r="C19" s="25">
        <v>12341526</v>
      </c>
      <c r="D19" s="25">
        <v>12341526</v>
      </c>
      <c r="E19" s="25">
        <v>12341526</v>
      </c>
      <c r="F19" s="25">
        <v>12405763</v>
      </c>
      <c r="G19" s="25">
        <v>12405763</v>
      </c>
      <c r="H19" s="25">
        <v>12405763</v>
      </c>
      <c r="I19" s="25">
        <v>12405763</v>
      </c>
    </row>
    <row r="20" spans="1:9" x14ac:dyDescent="0.2">
      <c r="A20" s="18" t="s">
        <v>33</v>
      </c>
      <c r="B20" s="22"/>
      <c r="C20" s="25">
        <v>19431852.649999999</v>
      </c>
      <c r="D20" s="25">
        <v>22223395.91</v>
      </c>
      <c r="E20" s="25">
        <v>25116092.630000003</v>
      </c>
      <c r="F20" s="25">
        <f t="shared" ref="F20:I20" si="0">E31</f>
        <v>28715600.370000001</v>
      </c>
      <c r="G20" s="25">
        <f t="shared" si="0"/>
        <v>19433452.220000003</v>
      </c>
      <c r="H20" s="25">
        <f t="shared" si="0"/>
        <v>20635409.250000004</v>
      </c>
      <c r="I20" s="25">
        <f t="shared" si="0"/>
        <v>18843883.250000004</v>
      </c>
    </row>
    <row r="21" spans="1:9" x14ac:dyDescent="0.2">
      <c r="A21" s="18" t="s">
        <v>34</v>
      </c>
      <c r="B21" s="22"/>
      <c r="C21" s="25">
        <v>8700092.1999999993</v>
      </c>
      <c r="D21" s="25">
        <v>8121938.3899999997</v>
      </c>
      <c r="E21" s="25">
        <v>8419885.0099999998</v>
      </c>
      <c r="F21" s="25">
        <v>7741175.9400000004</v>
      </c>
      <c r="G21" s="25">
        <v>6737545.5800000001</v>
      </c>
      <c r="H21" s="25">
        <v>8800000</v>
      </c>
      <c r="I21" s="25">
        <v>8800000</v>
      </c>
    </row>
    <row r="22" spans="1:9" x14ac:dyDescent="0.2">
      <c r="A22" s="18" t="s">
        <v>35</v>
      </c>
      <c r="B22" s="22"/>
      <c r="C22" s="25">
        <v>5880066.6500000004</v>
      </c>
      <c r="D22" s="25">
        <v>5229241.67</v>
      </c>
      <c r="E22" s="21">
        <v>4820377.2699999996</v>
      </c>
      <c r="F22" s="25">
        <f>17023324.09-10000000</f>
        <v>7023324.0899999999</v>
      </c>
      <c r="G22" s="25">
        <v>5535588.5499999998</v>
      </c>
      <c r="H22" s="25">
        <v>10591526</v>
      </c>
      <c r="I22" s="25">
        <v>10591526</v>
      </c>
    </row>
    <row r="23" spans="1:9" x14ac:dyDescent="0.2">
      <c r="A23" s="18"/>
      <c r="B23" s="22"/>
      <c r="C23" s="25"/>
      <c r="D23" s="25"/>
      <c r="E23" s="25"/>
      <c r="F23" s="25"/>
      <c r="G23" s="25"/>
      <c r="H23" s="25"/>
      <c r="I23" s="25"/>
    </row>
    <row r="24" spans="1:9" x14ac:dyDescent="0.2">
      <c r="A24" s="18" t="s">
        <v>36</v>
      </c>
      <c r="B24" s="19"/>
      <c r="C24" s="20"/>
      <c r="D24" s="20"/>
      <c r="E24" s="20"/>
      <c r="F24" s="20"/>
      <c r="G24" s="20"/>
      <c r="H24" s="21"/>
      <c r="I24" s="21"/>
    </row>
    <row r="25" spans="1:9" x14ac:dyDescent="0.2">
      <c r="A25" s="18" t="s">
        <v>37</v>
      </c>
      <c r="B25" s="22"/>
      <c r="C25" s="101"/>
      <c r="D25" s="20"/>
      <c r="E25" s="20"/>
      <c r="F25" s="20"/>
      <c r="G25" s="20"/>
      <c r="H25" s="21"/>
      <c r="I25" s="21"/>
    </row>
    <row r="26" spans="1:9" x14ac:dyDescent="0.2">
      <c r="A26" s="23" t="s">
        <v>101</v>
      </c>
      <c r="B26" s="24"/>
      <c r="C26" s="25"/>
      <c r="D26" s="25"/>
      <c r="E26" s="25"/>
      <c r="F26" s="25">
        <v>-10000000</v>
      </c>
      <c r="G26" s="25"/>
      <c r="H26" s="25"/>
      <c r="I26" s="25"/>
    </row>
    <row r="27" spans="1:9" x14ac:dyDescent="0.2">
      <c r="A27" s="23"/>
      <c r="B27" s="24"/>
      <c r="C27" s="25"/>
      <c r="D27" s="25"/>
      <c r="E27" s="25"/>
      <c r="F27" s="25"/>
      <c r="G27" s="25"/>
      <c r="H27" s="25"/>
      <c r="I27" s="25"/>
    </row>
    <row r="28" spans="1:9" x14ac:dyDescent="0.2">
      <c r="A28" s="23"/>
      <c r="B28" s="24"/>
      <c r="C28" s="25"/>
      <c r="D28" s="25"/>
      <c r="E28" s="25"/>
      <c r="F28" s="25"/>
      <c r="G28" s="25"/>
      <c r="H28" s="25"/>
      <c r="I28" s="25"/>
    </row>
    <row r="29" spans="1:9" x14ac:dyDescent="0.2">
      <c r="A29" s="18" t="s">
        <v>39</v>
      </c>
      <c r="B29" s="22"/>
      <c r="C29" s="21">
        <v>0</v>
      </c>
      <c r="D29" s="21">
        <v>0</v>
      </c>
      <c r="E29" s="21">
        <v>0</v>
      </c>
      <c r="F29" s="21">
        <f t="shared" ref="F29:H29" si="1">SUM(F26:F28)</f>
        <v>-10000000</v>
      </c>
      <c r="G29" s="21">
        <f t="shared" si="1"/>
        <v>0</v>
      </c>
      <c r="H29" s="21">
        <f t="shared" si="1"/>
        <v>0</v>
      </c>
      <c r="I29" s="21">
        <f t="shared" ref="I29" si="2">SUM(I26:I28)</f>
        <v>0</v>
      </c>
    </row>
    <row r="30" spans="1:9" x14ac:dyDescent="0.2">
      <c r="A30" s="18"/>
      <c r="B30" s="22"/>
      <c r="C30" s="25"/>
      <c r="D30" s="25"/>
      <c r="E30" s="25"/>
      <c r="F30" s="25"/>
      <c r="G30" s="25"/>
      <c r="H30" s="25"/>
      <c r="I30" s="25"/>
    </row>
    <row r="31" spans="1:9" x14ac:dyDescent="0.2">
      <c r="A31" s="18" t="s">
        <v>40</v>
      </c>
      <c r="B31" s="22"/>
      <c r="C31" s="21">
        <v>22223395.91</v>
      </c>
      <c r="D31" s="21">
        <v>25116092.630000003</v>
      </c>
      <c r="E31" s="21">
        <v>28715600.370000001</v>
      </c>
      <c r="F31" s="21">
        <f>+F20+F21-F22+F29</f>
        <v>19433452.220000003</v>
      </c>
      <c r="G31" s="21">
        <f>+G20+G21-G22+G29</f>
        <v>20635409.250000004</v>
      </c>
      <c r="H31" s="21">
        <f t="shared" ref="H31:I31" si="3">+H20+H21-H22+H29</f>
        <v>18843883.250000004</v>
      </c>
      <c r="I31" s="21">
        <f t="shared" si="3"/>
        <v>17052357.250000004</v>
      </c>
    </row>
    <row r="32" spans="1:9" x14ac:dyDescent="0.2">
      <c r="A32" s="23"/>
      <c r="B32" s="24"/>
      <c r="C32" s="38"/>
      <c r="D32" s="38"/>
      <c r="E32" s="25"/>
      <c r="F32" s="25"/>
      <c r="G32" s="25"/>
      <c r="H32" s="25"/>
      <c r="I32" s="25"/>
    </row>
    <row r="33" spans="1:9" x14ac:dyDescent="0.2">
      <c r="A33" s="18" t="s">
        <v>41</v>
      </c>
      <c r="B33" s="22"/>
      <c r="C33" s="38">
        <v>2917357.66</v>
      </c>
      <c r="D33" s="38">
        <v>3106275.99</v>
      </c>
      <c r="E33" s="25">
        <v>3716674.31</v>
      </c>
      <c r="F33" s="25">
        <v>5346418.4800000004</v>
      </c>
      <c r="G33" s="25">
        <v>3946266.22</v>
      </c>
      <c r="H33" s="25">
        <v>0</v>
      </c>
      <c r="I33" s="25">
        <v>0</v>
      </c>
    </row>
    <row r="34" spans="1:9" x14ac:dyDescent="0.2">
      <c r="A34" s="23"/>
      <c r="B34" s="24"/>
      <c r="C34" s="38"/>
      <c r="D34" s="38"/>
      <c r="E34" s="25"/>
      <c r="F34" s="25"/>
      <c r="G34" s="25"/>
      <c r="H34" s="25"/>
      <c r="I34" s="25"/>
    </row>
    <row r="35" spans="1:9" x14ac:dyDescent="0.2">
      <c r="A35" s="18" t="s">
        <v>42</v>
      </c>
      <c r="B35" s="46"/>
      <c r="C35" s="47">
        <f t="shared" ref="C35:I35" si="4">C31-C33</f>
        <v>19306038.25</v>
      </c>
      <c r="D35" s="47">
        <f t="shared" si="4"/>
        <v>22009816.640000001</v>
      </c>
      <c r="E35" s="48">
        <f t="shared" si="4"/>
        <v>24998926.060000002</v>
      </c>
      <c r="F35" s="48">
        <f t="shared" si="4"/>
        <v>14087033.740000002</v>
      </c>
      <c r="G35" s="48">
        <f t="shared" si="4"/>
        <v>16689143.030000003</v>
      </c>
      <c r="H35" s="48">
        <f t="shared" si="4"/>
        <v>18843883.250000004</v>
      </c>
      <c r="I35" s="48">
        <f t="shared" si="4"/>
        <v>17052357.250000004</v>
      </c>
    </row>
    <row r="36" spans="1:9" x14ac:dyDescent="0.2">
      <c r="A36" s="49"/>
      <c r="B36" s="49"/>
      <c r="C36" s="50"/>
      <c r="D36" s="50"/>
      <c r="E36" s="50"/>
      <c r="F36" s="50"/>
      <c r="G36" s="50"/>
      <c r="H36" s="50"/>
      <c r="I36" s="50"/>
    </row>
    <row r="37" spans="1:9" x14ac:dyDescent="0.2">
      <c r="A37" s="51" t="s">
        <v>43</v>
      </c>
      <c r="B37" s="41"/>
      <c r="C37" s="35"/>
      <c r="D37" s="35"/>
      <c r="E37" s="35"/>
      <c r="F37" s="35"/>
      <c r="G37" s="35"/>
      <c r="H37" s="35"/>
      <c r="I37" s="35"/>
    </row>
    <row r="38" spans="1:9" x14ac:dyDescent="0.2">
      <c r="A38" s="52" t="s">
        <v>44</v>
      </c>
      <c r="B38" s="24"/>
      <c r="C38" s="38"/>
      <c r="D38" s="38"/>
      <c r="E38" s="38"/>
      <c r="F38" s="38"/>
      <c r="G38" s="38"/>
      <c r="H38" s="38"/>
      <c r="I38" s="38"/>
    </row>
    <row r="39" spans="1:9" x14ac:dyDescent="0.2">
      <c r="A39" s="18"/>
      <c r="B39" s="22"/>
      <c r="C39" s="25"/>
      <c r="D39" s="25"/>
      <c r="E39" s="25"/>
      <c r="F39" s="25"/>
      <c r="G39" s="25"/>
      <c r="H39" s="25"/>
      <c r="I39" s="25"/>
    </row>
    <row r="40" spans="1:9" x14ac:dyDescent="0.2">
      <c r="A40" s="18" t="s">
        <v>45</v>
      </c>
      <c r="B40" s="22"/>
      <c r="C40" s="25"/>
      <c r="D40" s="25"/>
      <c r="E40" s="25"/>
      <c r="F40" s="25"/>
      <c r="G40" s="25"/>
      <c r="H40" s="25"/>
      <c r="I40" s="25"/>
    </row>
    <row r="41" spans="1:9" x14ac:dyDescent="0.2">
      <c r="A41" s="18"/>
      <c r="B41" s="22"/>
      <c r="C41" s="25"/>
      <c r="D41" s="25"/>
      <c r="E41" s="25"/>
      <c r="F41" s="25"/>
      <c r="G41" s="25"/>
      <c r="H41" s="25"/>
      <c r="I41" s="25"/>
    </row>
    <row r="42" spans="1:9" x14ac:dyDescent="0.2">
      <c r="A42" s="52" t="s">
        <v>46</v>
      </c>
      <c r="B42" s="46"/>
      <c r="C42" s="25"/>
      <c r="D42" s="25"/>
      <c r="E42" s="25"/>
      <c r="F42" s="25"/>
      <c r="G42" s="25"/>
      <c r="H42" s="25"/>
      <c r="I42" s="25"/>
    </row>
    <row r="43" spans="1:9" x14ac:dyDescent="0.2">
      <c r="A43" s="53" t="s">
        <v>47</v>
      </c>
      <c r="B43" s="54"/>
      <c r="C43" s="25"/>
      <c r="D43" s="25"/>
      <c r="E43" s="25"/>
      <c r="F43" s="25"/>
      <c r="G43" s="25"/>
      <c r="H43" s="25"/>
      <c r="I43" s="25"/>
    </row>
  </sheetData>
  <sheetProtection selectLockedCells="1"/>
  <mergeCells count="4">
    <mergeCell ref="A8:I8"/>
    <mergeCell ref="A12:I12"/>
    <mergeCell ref="A14:I14"/>
    <mergeCell ref="A16:I16"/>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37458D-F32C-4F64-BB11-0B47CA2BC702}">
  <sheetPr>
    <pageSetUpPr fitToPage="1"/>
  </sheetPr>
  <dimension ref="A1:I53"/>
  <sheetViews>
    <sheetView zoomScaleNormal="100" workbookViewId="0">
      <selection activeCell="J8" sqref="J8"/>
    </sheetView>
  </sheetViews>
  <sheetFormatPr defaultColWidth="9.140625" defaultRowHeight="12.75" x14ac:dyDescent="0.2"/>
  <cols>
    <col min="1" max="2" width="14.7109375" style="149" customWidth="1"/>
    <col min="3" max="8" width="14" style="149" customWidth="1"/>
    <col min="9" max="9" width="13.140625" style="149" customWidth="1"/>
    <col min="10" max="16384" width="9.140625" style="149"/>
  </cols>
  <sheetData>
    <row r="1" spans="1:9" x14ac:dyDescent="0.2">
      <c r="A1" s="1"/>
      <c r="B1" s="1"/>
      <c r="C1" s="1"/>
      <c r="D1" s="1"/>
      <c r="E1" s="1"/>
      <c r="F1" s="1"/>
      <c r="G1" s="1"/>
      <c r="H1" s="1"/>
      <c r="I1" s="1"/>
    </row>
    <row r="2" spans="1:9" x14ac:dyDescent="0.2">
      <c r="A2" s="1" t="s">
        <v>0</v>
      </c>
      <c r="B2" s="3" t="s">
        <v>1</v>
      </c>
      <c r="C2" s="3"/>
      <c r="D2" s="3"/>
      <c r="E2" s="1"/>
      <c r="F2" s="1"/>
      <c r="G2" s="4" t="s">
        <v>2</v>
      </c>
      <c r="H2" s="3" t="s">
        <v>189</v>
      </c>
      <c r="I2" s="3"/>
    </row>
    <row r="3" spans="1:9" x14ac:dyDescent="0.2">
      <c r="A3" s="1" t="s">
        <v>4</v>
      </c>
      <c r="B3" s="3" t="s">
        <v>190</v>
      </c>
      <c r="C3" s="3"/>
      <c r="D3" s="3"/>
      <c r="E3" s="1"/>
      <c r="F3" s="1"/>
      <c r="G3" s="4" t="s">
        <v>6</v>
      </c>
      <c r="H3" s="5" t="s">
        <v>191</v>
      </c>
      <c r="I3" s="5"/>
    </row>
    <row r="4" spans="1:9" x14ac:dyDescent="0.2">
      <c r="A4" s="1" t="s">
        <v>8</v>
      </c>
      <c r="B4" s="3" t="s">
        <v>192</v>
      </c>
      <c r="C4" s="3"/>
      <c r="D4" s="3"/>
      <c r="E4" s="1"/>
      <c r="F4" s="1"/>
      <c r="G4" s="4" t="s">
        <v>10</v>
      </c>
      <c r="H4" s="3" t="s">
        <v>11</v>
      </c>
      <c r="I4" s="3"/>
    </row>
    <row r="5" spans="1:9" x14ac:dyDescent="0.2">
      <c r="A5" s="1" t="s">
        <v>12</v>
      </c>
      <c r="B5" s="3" t="s">
        <v>193</v>
      </c>
      <c r="C5" s="5"/>
      <c r="D5" s="5"/>
      <c r="E5" s="1"/>
      <c r="F5" s="1"/>
      <c r="G5" s="4" t="s">
        <v>14</v>
      </c>
      <c r="H5" s="5" t="s">
        <v>194</v>
      </c>
      <c r="I5" s="5"/>
    </row>
    <row r="6" spans="1:9" x14ac:dyDescent="0.2">
      <c r="A6" s="1"/>
      <c r="B6" s="1"/>
      <c r="C6" s="1"/>
      <c r="D6" s="1"/>
      <c r="E6" s="1"/>
      <c r="F6" s="1"/>
      <c r="G6" s="1"/>
      <c r="H6" s="1"/>
      <c r="I6" s="1"/>
    </row>
    <row r="7" spans="1:9" x14ac:dyDescent="0.2">
      <c r="A7" s="1"/>
      <c r="B7" s="1"/>
      <c r="C7" s="1"/>
      <c r="D7" s="1"/>
      <c r="E7" s="1"/>
      <c r="F7" s="1"/>
      <c r="G7" s="1"/>
      <c r="H7" s="1"/>
      <c r="I7" s="1"/>
    </row>
    <row r="8" spans="1:9" x14ac:dyDescent="0.2">
      <c r="A8" s="126" t="s">
        <v>195</v>
      </c>
      <c r="B8" s="126"/>
      <c r="C8" s="126"/>
      <c r="D8" s="126"/>
      <c r="E8" s="126"/>
      <c r="F8" s="126"/>
      <c r="G8" s="126"/>
      <c r="H8" s="126"/>
      <c r="I8" s="126"/>
    </row>
    <row r="9" spans="1:9" x14ac:dyDescent="0.2">
      <c r="A9" s="126"/>
      <c r="B9" s="126"/>
      <c r="C9" s="126"/>
      <c r="D9" s="126"/>
      <c r="E9" s="126"/>
      <c r="F9" s="126"/>
      <c r="G9" s="126"/>
      <c r="H9" s="126"/>
      <c r="I9" s="126"/>
    </row>
    <row r="10" spans="1:9" x14ac:dyDescent="0.2">
      <c r="A10" s="212" t="s">
        <v>196</v>
      </c>
      <c r="B10" s="212"/>
      <c r="C10" s="212"/>
      <c r="D10" s="212"/>
      <c r="E10" s="212"/>
      <c r="F10" s="212"/>
      <c r="G10" s="212"/>
      <c r="H10" s="212"/>
      <c r="I10" s="212"/>
    </row>
    <row r="11" spans="1:9" x14ac:dyDescent="0.2">
      <c r="A11" s="212"/>
      <c r="B11" s="212"/>
      <c r="C11" s="212"/>
      <c r="D11" s="212"/>
      <c r="E11" s="212"/>
      <c r="F11" s="212"/>
      <c r="G11" s="212"/>
      <c r="H11" s="212"/>
      <c r="I11" s="212"/>
    </row>
    <row r="12" spans="1:9" x14ac:dyDescent="0.2">
      <c r="A12" s="152"/>
      <c r="B12" s="152"/>
      <c r="C12" s="152"/>
      <c r="D12" s="152"/>
      <c r="E12" s="152"/>
      <c r="F12" s="152"/>
      <c r="G12" s="152"/>
      <c r="H12" s="152"/>
      <c r="I12" s="152"/>
    </row>
    <row r="13" spans="1:9" ht="29.25" customHeight="1" x14ac:dyDescent="0.2">
      <c r="A13" s="212" t="s">
        <v>197</v>
      </c>
      <c r="B13" s="212"/>
      <c r="C13" s="212"/>
      <c r="D13" s="212"/>
      <c r="E13" s="212"/>
      <c r="F13" s="212"/>
      <c r="G13" s="212"/>
      <c r="H13" s="212"/>
      <c r="I13" s="212"/>
    </row>
    <row r="14" spans="1:9" x14ac:dyDescent="0.2">
      <c r="A14" s="1"/>
      <c r="B14" s="1"/>
      <c r="C14" s="1"/>
      <c r="D14" s="1"/>
      <c r="E14" s="1"/>
      <c r="F14" s="1"/>
      <c r="G14" s="1"/>
      <c r="H14" s="1"/>
      <c r="I14" s="1"/>
    </row>
    <row r="15" spans="1:9" x14ac:dyDescent="0.2">
      <c r="A15" s="149" t="s">
        <v>73</v>
      </c>
      <c r="B15" s="1"/>
      <c r="C15" s="1"/>
      <c r="D15" s="1"/>
      <c r="E15" s="1"/>
      <c r="F15" s="1"/>
      <c r="G15" s="1"/>
      <c r="H15" s="1"/>
      <c r="I15" s="1"/>
    </row>
    <row r="16" spans="1:9" x14ac:dyDescent="0.2">
      <c r="A16" s="100" t="s">
        <v>198</v>
      </c>
      <c r="B16" s="1"/>
      <c r="C16" s="1"/>
      <c r="D16" s="1"/>
      <c r="E16" s="1"/>
      <c r="F16" s="1"/>
      <c r="G16" s="1"/>
      <c r="H16" s="1"/>
      <c r="I16" s="1"/>
    </row>
    <row r="17" spans="1:9" x14ac:dyDescent="0.2">
      <c r="A17" s="213" t="s">
        <v>199</v>
      </c>
      <c r="B17" s="213"/>
      <c r="C17" s="213"/>
      <c r="D17" s="213"/>
      <c r="E17" s="213"/>
      <c r="F17" s="213"/>
      <c r="G17" s="213"/>
      <c r="H17" s="213"/>
      <c r="I17" s="213"/>
    </row>
    <row r="18" spans="1:9" x14ac:dyDescent="0.2">
      <c r="A18" s="213"/>
      <c r="B18" s="213"/>
      <c r="C18" s="213"/>
      <c r="D18" s="213"/>
      <c r="E18" s="213"/>
      <c r="F18" s="213"/>
      <c r="G18" s="213"/>
      <c r="H18" s="213"/>
      <c r="I18" s="213"/>
    </row>
    <row r="19" spans="1:9" ht="13.15" customHeight="1" x14ac:dyDescent="0.2">
      <c r="A19" s="1" t="s">
        <v>200</v>
      </c>
      <c r="B19" s="153"/>
      <c r="C19" s="153"/>
      <c r="D19" s="153"/>
      <c r="E19" s="153"/>
      <c r="F19" s="153"/>
      <c r="G19" s="153"/>
      <c r="H19" s="153"/>
      <c r="I19" s="153"/>
    </row>
    <row r="20" spans="1:9" x14ac:dyDescent="0.2">
      <c r="A20" s="214" t="s">
        <v>201</v>
      </c>
      <c r="B20" s="214"/>
      <c r="C20" s="214"/>
      <c r="D20" s="214"/>
      <c r="E20" s="214"/>
      <c r="F20" s="214"/>
      <c r="G20" s="214"/>
      <c r="H20" s="214"/>
      <c r="I20" s="214"/>
    </row>
    <row r="21" spans="1:9" x14ac:dyDescent="0.2">
      <c r="A21" s="214"/>
      <c r="B21" s="214"/>
      <c r="C21" s="214"/>
      <c r="D21" s="214"/>
      <c r="E21" s="214"/>
      <c r="F21" s="214"/>
      <c r="G21" s="214"/>
      <c r="H21" s="214"/>
      <c r="I21" s="214"/>
    </row>
    <row r="22" spans="1:9" ht="13.15" customHeight="1" x14ac:dyDescent="0.2">
      <c r="A22" s="1" t="s">
        <v>202</v>
      </c>
      <c r="B22" s="154"/>
      <c r="C22" s="154"/>
      <c r="D22" s="154"/>
      <c r="E22" s="154"/>
      <c r="F22" s="154"/>
      <c r="G22" s="154"/>
      <c r="H22" s="154"/>
      <c r="I22" s="154"/>
    </row>
    <row r="23" spans="1:9" ht="13.15" customHeight="1" x14ac:dyDescent="0.2">
      <c r="A23" s="1" t="s">
        <v>203</v>
      </c>
      <c r="B23" s="154"/>
      <c r="C23" s="154"/>
      <c r="D23" s="154"/>
      <c r="E23" s="154"/>
      <c r="F23" s="154"/>
      <c r="G23" s="154"/>
      <c r="H23" s="154"/>
      <c r="I23" s="154"/>
    </row>
    <row r="24" spans="1:9" ht="13.15" customHeight="1" x14ac:dyDescent="0.2">
      <c r="A24" s="1" t="s">
        <v>204</v>
      </c>
      <c r="B24" s="154"/>
      <c r="C24" s="154"/>
      <c r="D24" s="154"/>
      <c r="E24" s="154"/>
      <c r="F24" s="154"/>
      <c r="G24" s="154"/>
      <c r="H24" s="154"/>
      <c r="I24" s="154"/>
    </row>
    <row r="25" spans="1:9" x14ac:dyDescent="0.2">
      <c r="A25" s="1"/>
      <c r="B25" s="1"/>
      <c r="C25" s="1"/>
      <c r="D25" s="1"/>
      <c r="E25" s="1"/>
      <c r="F25" s="1"/>
      <c r="G25" s="1"/>
      <c r="H25" s="1"/>
      <c r="I25" s="1"/>
    </row>
    <row r="26" spans="1:9" x14ac:dyDescent="0.2">
      <c r="A26" s="215" t="s">
        <v>22</v>
      </c>
      <c r="B26" s="216"/>
      <c r="C26" s="216"/>
      <c r="D26" s="216"/>
      <c r="E26" s="216"/>
      <c r="F26" s="216"/>
      <c r="G26" s="216"/>
      <c r="H26" s="216"/>
      <c r="I26" s="217"/>
    </row>
    <row r="27" spans="1:9" x14ac:dyDescent="0.2">
      <c r="A27" s="10"/>
      <c r="B27" s="11"/>
      <c r="C27" s="12" t="s">
        <v>23</v>
      </c>
      <c r="D27" s="12" t="s">
        <v>24</v>
      </c>
      <c r="E27" s="12" t="s">
        <v>25</v>
      </c>
      <c r="F27" s="12" t="s">
        <v>26</v>
      </c>
      <c r="G27" s="12" t="s">
        <v>27</v>
      </c>
      <c r="H27" s="12" t="s">
        <v>28</v>
      </c>
      <c r="I27" s="12" t="s">
        <v>29</v>
      </c>
    </row>
    <row r="28" spans="1:9" x14ac:dyDescent="0.2">
      <c r="A28" s="10"/>
      <c r="B28" s="11"/>
      <c r="C28" s="15" t="s">
        <v>30</v>
      </c>
      <c r="D28" s="123" t="s">
        <v>30</v>
      </c>
      <c r="E28" s="14" t="s">
        <v>30</v>
      </c>
      <c r="F28" s="14" t="s">
        <v>30</v>
      </c>
      <c r="G28" s="14" t="s">
        <v>30</v>
      </c>
      <c r="H28" s="14" t="s">
        <v>31</v>
      </c>
      <c r="I28" s="14" t="s">
        <v>31</v>
      </c>
    </row>
    <row r="29" spans="1:9" x14ac:dyDescent="0.2">
      <c r="A29" s="10" t="s">
        <v>32</v>
      </c>
      <c r="B29" s="11"/>
      <c r="C29" s="16">
        <v>15093233</v>
      </c>
      <c r="D29" s="16">
        <v>15093233</v>
      </c>
      <c r="E29" s="16">
        <v>15133262</v>
      </c>
      <c r="F29" s="16">
        <v>15133262</v>
      </c>
      <c r="G29" s="16">
        <v>15206904</v>
      </c>
      <c r="H29" s="16">
        <v>15247224</v>
      </c>
      <c r="I29" s="16">
        <v>15247224</v>
      </c>
    </row>
    <row r="30" spans="1:9" x14ac:dyDescent="0.2">
      <c r="A30" s="10" t="s">
        <v>33</v>
      </c>
      <c r="B30" s="11"/>
      <c r="C30" s="16">
        <v>6638361</v>
      </c>
      <c r="D30" s="16">
        <f t="shared" ref="D30:I30" si="0">C41</f>
        <v>4250684</v>
      </c>
      <c r="E30" s="16">
        <f t="shared" si="0"/>
        <v>9036509.9100000001</v>
      </c>
      <c r="F30" s="16">
        <f t="shared" si="0"/>
        <v>6400441.9100000001</v>
      </c>
      <c r="G30" s="16">
        <f t="shared" si="0"/>
        <v>11279567.849999998</v>
      </c>
      <c r="H30" s="16">
        <f t="shared" si="0"/>
        <v>13680497.799999997</v>
      </c>
      <c r="I30" s="16">
        <f t="shared" si="0"/>
        <v>14180497.799999997</v>
      </c>
    </row>
    <row r="31" spans="1:9" x14ac:dyDescent="0.2">
      <c r="A31" s="10" t="s">
        <v>34</v>
      </c>
      <c r="B31" s="11"/>
      <c r="C31" s="16">
        <v>5609651</v>
      </c>
      <c r="D31" s="16">
        <v>10541529</v>
      </c>
      <c r="E31" s="16">
        <v>6094245.1100000003</v>
      </c>
      <c r="F31" s="25">
        <v>12542424.779999999</v>
      </c>
      <c r="G31" s="25">
        <v>6666263.4699999997</v>
      </c>
      <c r="H31" s="25">
        <v>7000000</v>
      </c>
      <c r="I31" s="25">
        <v>7000000</v>
      </c>
    </row>
    <row r="32" spans="1:9" x14ac:dyDescent="0.2">
      <c r="A32" s="10" t="s">
        <v>35</v>
      </c>
      <c r="B32" s="11"/>
      <c r="C32" s="16">
        <v>7997328</v>
      </c>
      <c r="D32" s="17">
        <v>5755703.0899999999</v>
      </c>
      <c r="E32" s="16">
        <v>8730313.1099999994</v>
      </c>
      <c r="F32" s="16">
        <v>7663298.8399999999</v>
      </c>
      <c r="G32" s="16">
        <v>4265333.5199999996</v>
      </c>
      <c r="H32" s="16">
        <v>6500000</v>
      </c>
      <c r="I32" s="16">
        <v>6550000</v>
      </c>
    </row>
    <row r="33" spans="1:9" x14ac:dyDescent="0.2">
      <c r="A33" s="10"/>
      <c r="B33" s="11"/>
      <c r="C33" s="16"/>
      <c r="D33" s="16"/>
      <c r="E33" s="16"/>
      <c r="F33" s="16"/>
      <c r="G33" s="16"/>
      <c r="H33" s="16"/>
      <c r="I33" s="16"/>
    </row>
    <row r="34" spans="1:9" x14ac:dyDescent="0.2">
      <c r="A34" s="18" t="s">
        <v>36</v>
      </c>
      <c r="B34" s="19"/>
      <c r="C34" s="20"/>
      <c r="D34" s="20"/>
      <c r="E34" s="20"/>
      <c r="F34" s="20"/>
      <c r="G34" s="20"/>
      <c r="H34" s="21"/>
      <c r="I34" s="21"/>
    </row>
    <row r="35" spans="1:9" x14ac:dyDescent="0.2">
      <c r="A35" s="18" t="s">
        <v>37</v>
      </c>
      <c r="B35" s="22"/>
      <c r="C35" s="20"/>
      <c r="D35" s="20"/>
      <c r="E35" s="20"/>
      <c r="F35" s="20"/>
      <c r="G35" s="20"/>
      <c r="H35" s="21"/>
      <c r="I35" s="21"/>
    </row>
    <row r="36" spans="1:9" x14ac:dyDescent="0.2">
      <c r="A36" s="23"/>
      <c r="B36" s="24"/>
      <c r="C36" s="25"/>
      <c r="D36" s="25"/>
      <c r="E36" s="25"/>
      <c r="F36" s="25"/>
      <c r="G36" s="25"/>
      <c r="H36" s="25"/>
      <c r="I36" s="25"/>
    </row>
    <row r="37" spans="1:9" x14ac:dyDescent="0.2">
      <c r="A37" s="23"/>
      <c r="B37" s="24"/>
      <c r="C37" s="25"/>
      <c r="D37" s="25"/>
      <c r="E37" s="25"/>
      <c r="F37" s="25"/>
      <c r="G37" s="25"/>
      <c r="H37" s="25"/>
      <c r="I37" s="25"/>
    </row>
    <row r="38" spans="1:9" x14ac:dyDescent="0.2">
      <c r="A38" s="23"/>
      <c r="B38" s="24"/>
      <c r="C38" s="25"/>
      <c r="D38" s="25"/>
      <c r="E38" s="25"/>
      <c r="F38" s="25"/>
      <c r="G38" s="25"/>
      <c r="H38" s="25"/>
      <c r="I38" s="25"/>
    </row>
    <row r="39" spans="1:9" x14ac:dyDescent="0.2">
      <c r="A39" s="18" t="s">
        <v>39</v>
      </c>
      <c r="B39" s="22"/>
      <c r="C39" s="21">
        <f t="shared" ref="C39:H39" si="1">SUM(C36:C38)</f>
        <v>0</v>
      </c>
      <c r="D39" s="21">
        <f t="shared" si="1"/>
        <v>0</v>
      </c>
      <c r="E39" s="21">
        <f t="shared" si="1"/>
        <v>0</v>
      </c>
      <c r="F39" s="21">
        <f t="shared" si="1"/>
        <v>0</v>
      </c>
      <c r="G39" s="21">
        <f t="shared" si="1"/>
        <v>0</v>
      </c>
      <c r="H39" s="21">
        <f t="shared" si="1"/>
        <v>0</v>
      </c>
      <c r="I39" s="21">
        <f t="shared" ref="I39" si="2">SUM(I36:I38)</f>
        <v>0</v>
      </c>
    </row>
    <row r="40" spans="1:9" x14ac:dyDescent="0.2">
      <c r="A40" s="10"/>
      <c r="B40" s="11"/>
      <c r="C40" s="16"/>
      <c r="D40" s="16"/>
      <c r="E40" s="16"/>
      <c r="F40" s="16"/>
      <c r="G40" s="16"/>
      <c r="H40" s="16"/>
      <c r="I40" s="16"/>
    </row>
    <row r="41" spans="1:9" x14ac:dyDescent="0.2">
      <c r="A41" s="10" t="s">
        <v>40</v>
      </c>
      <c r="B41" s="11"/>
      <c r="C41" s="17">
        <f t="shared" ref="C41:I41" si="3">+C30+C31-C32+C39</f>
        <v>4250684</v>
      </c>
      <c r="D41" s="17">
        <f t="shared" si="3"/>
        <v>9036509.9100000001</v>
      </c>
      <c r="E41" s="17">
        <f t="shared" si="3"/>
        <v>6400441.9100000001</v>
      </c>
      <c r="F41" s="17">
        <f t="shared" si="3"/>
        <v>11279567.849999998</v>
      </c>
      <c r="G41" s="17">
        <f t="shared" si="3"/>
        <v>13680497.799999997</v>
      </c>
      <c r="H41" s="17">
        <f t="shared" si="3"/>
        <v>14180497.799999997</v>
      </c>
      <c r="I41" s="17">
        <f t="shared" si="3"/>
        <v>14630497.799999997</v>
      </c>
    </row>
    <row r="42" spans="1:9" x14ac:dyDescent="0.2">
      <c r="A42" s="26"/>
      <c r="B42" s="27"/>
      <c r="C42" s="28"/>
      <c r="D42" s="16"/>
      <c r="E42" s="16"/>
      <c r="F42" s="16"/>
      <c r="G42" s="16"/>
      <c r="H42" s="16"/>
      <c r="I42" s="16"/>
    </row>
    <row r="43" spans="1:9" x14ac:dyDescent="0.2">
      <c r="A43" s="10" t="s">
        <v>41</v>
      </c>
      <c r="B43" s="11"/>
      <c r="C43" s="28">
        <v>2396025</v>
      </c>
      <c r="D43" s="16">
        <f>1460849+6344944</f>
        <v>7805793</v>
      </c>
      <c r="E43" s="16">
        <v>4171291.2</v>
      </c>
      <c r="F43" s="16">
        <v>2170938.1800000002</v>
      </c>
      <c r="G43" s="16">
        <v>3335890.31</v>
      </c>
      <c r="H43" s="16"/>
      <c r="I43" s="16"/>
    </row>
    <row r="44" spans="1:9" x14ac:dyDescent="0.2">
      <c r="A44" s="26"/>
      <c r="B44" s="27"/>
      <c r="C44" s="28"/>
      <c r="D44" s="16"/>
      <c r="E44" s="16"/>
      <c r="F44" s="16"/>
      <c r="G44" s="16"/>
      <c r="H44" s="16"/>
      <c r="I44" s="16"/>
    </row>
    <row r="45" spans="1:9" x14ac:dyDescent="0.2">
      <c r="A45" s="10" t="s">
        <v>42</v>
      </c>
      <c r="B45" s="29"/>
      <c r="C45" s="30">
        <f t="shared" ref="C45:I45" si="4">C41-C43</f>
        <v>1854659</v>
      </c>
      <c r="D45" s="31">
        <f t="shared" si="4"/>
        <v>1230716.9100000001</v>
      </c>
      <c r="E45" s="31">
        <f t="shared" si="4"/>
        <v>2229150.71</v>
      </c>
      <c r="F45" s="31">
        <f t="shared" si="4"/>
        <v>9108629.6699999981</v>
      </c>
      <c r="G45" s="31">
        <f t="shared" si="4"/>
        <v>10344607.489999996</v>
      </c>
      <c r="H45" s="31">
        <f t="shared" si="4"/>
        <v>14180497.799999997</v>
      </c>
      <c r="I45" s="31">
        <f t="shared" si="4"/>
        <v>14630497.799999997</v>
      </c>
    </row>
    <row r="46" spans="1:9" x14ac:dyDescent="0.2">
      <c r="A46" s="32"/>
      <c r="B46" s="32"/>
      <c r="C46" s="33"/>
      <c r="D46" s="33"/>
      <c r="E46" s="33"/>
      <c r="F46" s="33"/>
      <c r="G46" s="33"/>
      <c r="H46" s="33"/>
      <c r="I46" s="33"/>
    </row>
    <row r="47" spans="1:9" x14ac:dyDescent="0.2">
      <c r="A47" s="34" t="s">
        <v>43</v>
      </c>
      <c r="B47" s="3"/>
      <c r="C47" s="35"/>
      <c r="D47" s="35"/>
      <c r="E47" s="36"/>
      <c r="F47" s="36"/>
      <c r="G47" s="36"/>
      <c r="H47" s="36"/>
      <c r="I47" s="36"/>
    </row>
    <row r="48" spans="1:9" x14ac:dyDescent="0.2">
      <c r="A48" s="37" t="s">
        <v>44</v>
      </c>
      <c r="B48" s="27"/>
      <c r="C48" s="38"/>
      <c r="D48" s="38"/>
      <c r="E48" s="28"/>
      <c r="F48" s="28"/>
      <c r="G48" s="28"/>
      <c r="H48" s="28"/>
      <c r="I48" s="28"/>
    </row>
    <row r="49" spans="1:9" x14ac:dyDescent="0.2">
      <c r="A49" s="10"/>
      <c r="B49" s="11"/>
      <c r="C49" s="16"/>
      <c r="D49" s="16"/>
      <c r="E49" s="16"/>
      <c r="F49" s="16"/>
      <c r="G49" s="16"/>
      <c r="H49" s="16"/>
      <c r="I49" s="16"/>
    </row>
    <row r="50" spans="1:9" x14ac:dyDescent="0.2">
      <c r="A50" s="10" t="s">
        <v>45</v>
      </c>
      <c r="B50" s="11"/>
      <c r="C50" s="25"/>
      <c r="D50" s="25"/>
      <c r="E50" s="16"/>
      <c r="F50" s="16"/>
      <c r="G50" s="16"/>
      <c r="H50" s="16"/>
      <c r="I50" s="16"/>
    </row>
    <row r="51" spans="1:9" x14ac:dyDescent="0.2">
      <c r="A51" s="10"/>
      <c r="B51" s="11"/>
      <c r="C51" s="25"/>
      <c r="D51" s="25"/>
      <c r="E51" s="16"/>
      <c r="F51" s="16"/>
      <c r="G51" s="16"/>
      <c r="H51" s="16"/>
      <c r="I51" s="16"/>
    </row>
    <row r="52" spans="1:9" x14ac:dyDescent="0.2">
      <c r="A52" s="37" t="s">
        <v>46</v>
      </c>
      <c r="B52" s="29"/>
      <c r="C52" s="25"/>
      <c r="D52" s="25"/>
      <c r="E52" s="16"/>
      <c r="F52" s="16"/>
      <c r="G52" s="16"/>
      <c r="H52" s="16"/>
      <c r="I52" s="16"/>
    </row>
    <row r="53" spans="1:9" x14ac:dyDescent="0.2">
      <c r="A53" s="39" t="s">
        <v>47</v>
      </c>
      <c r="B53" s="40"/>
      <c r="C53" s="25"/>
      <c r="D53" s="25"/>
      <c r="E53" s="16"/>
      <c r="F53" s="16"/>
      <c r="G53" s="16"/>
      <c r="H53" s="16"/>
      <c r="I53" s="16"/>
    </row>
  </sheetData>
  <sheetProtection selectLockedCells="1"/>
  <mergeCells count="5">
    <mergeCell ref="A10:I11"/>
    <mergeCell ref="A13:I13"/>
    <mergeCell ref="A17:I18"/>
    <mergeCell ref="A20:I21"/>
    <mergeCell ref="A26:I26"/>
  </mergeCells>
  <printOptions horizontalCentered="1"/>
  <pageMargins left="0.75" right="0.75" top="0.6" bottom="0.55000000000000004" header="0.28000000000000003" footer="0.16"/>
  <pageSetup scale="79"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6AE298-E7C9-4EE5-9FFB-B300978091B0}">
  <dimension ref="A1:I46"/>
  <sheetViews>
    <sheetView zoomScale="90" zoomScaleNormal="90" workbookViewId="0">
      <selection activeCell="J8" sqref="J8"/>
    </sheetView>
  </sheetViews>
  <sheetFormatPr defaultRowHeight="12.75" x14ac:dyDescent="0.2"/>
  <cols>
    <col min="1" max="2" width="14.7109375" style="113" customWidth="1"/>
    <col min="3" max="8" width="14" style="113" customWidth="1"/>
    <col min="9" max="9" width="13.140625" style="113" customWidth="1"/>
    <col min="10" max="16384" width="9.140625" style="113"/>
  </cols>
  <sheetData>
    <row r="1" spans="1:9" x14ac:dyDescent="0.2">
      <c r="A1" s="1" t="s">
        <v>0</v>
      </c>
      <c r="B1" s="102" t="s">
        <v>1</v>
      </c>
      <c r="C1" s="3"/>
      <c r="D1" s="3"/>
      <c r="E1" s="1"/>
      <c r="F1" s="1"/>
      <c r="G1" s="4" t="s">
        <v>2</v>
      </c>
      <c r="H1" s="3" t="s">
        <v>127</v>
      </c>
      <c r="I1" s="3"/>
    </row>
    <row r="2" spans="1:9" x14ac:dyDescent="0.2">
      <c r="A2" s="1" t="s">
        <v>4</v>
      </c>
      <c r="B2" s="102" t="s">
        <v>128</v>
      </c>
      <c r="C2" s="3"/>
      <c r="D2" s="3"/>
      <c r="E2" s="1"/>
      <c r="F2" s="1"/>
      <c r="G2" s="4" t="s">
        <v>6</v>
      </c>
      <c r="H2" s="104" t="s">
        <v>129</v>
      </c>
      <c r="I2" s="5"/>
    </row>
    <row r="3" spans="1:9" x14ac:dyDescent="0.2">
      <c r="A3" s="1" t="s">
        <v>8</v>
      </c>
      <c r="B3" s="102" t="s">
        <v>130</v>
      </c>
      <c r="C3" s="3"/>
      <c r="D3" s="3"/>
      <c r="E3" s="1"/>
      <c r="F3" s="1"/>
      <c r="G3" s="4" t="s">
        <v>10</v>
      </c>
      <c r="H3" s="102" t="s">
        <v>11</v>
      </c>
      <c r="I3" s="3"/>
    </row>
    <row r="4" spans="1:9" x14ac:dyDescent="0.2">
      <c r="A4" s="1" t="s">
        <v>12</v>
      </c>
      <c r="B4" s="102" t="s">
        <v>131</v>
      </c>
      <c r="C4" s="5"/>
      <c r="D4" s="5"/>
      <c r="E4" s="1"/>
      <c r="F4" s="1"/>
      <c r="G4" s="4" t="s">
        <v>14</v>
      </c>
      <c r="H4" s="104" t="s">
        <v>132</v>
      </c>
      <c r="I4" s="5"/>
    </row>
    <row r="5" spans="1:9" x14ac:dyDescent="0.2">
      <c r="A5" s="1"/>
      <c r="B5" s="1"/>
      <c r="C5" s="1"/>
      <c r="D5" s="1"/>
      <c r="E5" s="1"/>
      <c r="F5" s="1"/>
      <c r="G5" s="1"/>
      <c r="H5" s="1"/>
      <c r="I5" s="1"/>
    </row>
    <row r="6" spans="1:9" x14ac:dyDescent="0.2">
      <c r="A6" s="1" t="s">
        <v>133</v>
      </c>
      <c r="B6" s="1"/>
      <c r="C6" s="1"/>
      <c r="D6" s="1"/>
      <c r="E6" s="1"/>
      <c r="F6" s="1"/>
      <c r="G6" s="1"/>
      <c r="H6" s="1"/>
      <c r="I6" s="1"/>
    </row>
    <row r="7" spans="1:9" x14ac:dyDescent="0.2">
      <c r="A7" s="218" t="s">
        <v>134</v>
      </c>
      <c r="B7" s="218"/>
      <c r="C7" s="218"/>
      <c r="D7" s="218"/>
      <c r="E7" s="218"/>
      <c r="F7" s="218"/>
      <c r="G7" s="218"/>
      <c r="H7" s="218"/>
      <c r="I7" s="218"/>
    </row>
    <row r="8" spans="1:9" x14ac:dyDescent="0.2">
      <c r="A8" s="95"/>
      <c r="B8" s="95"/>
      <c r="C8" s="95"/>
      <c r="D8" s="95"/>
      <c r="E8" s="95"/>
      <c r="F8" s="95"/>
      <c r="G8" s="95"/>
      <c r="H8" s="95"/>
      <c r="I8" s="95"/>
    </row>
    <row r="9" spans="1:9" x14ac:dyDescent="0.2">
      <c r="A9" s="219" t="s">
        <v>135</v>
      </c>
      <c r="B9" s="219"/>
      <c r="C9" s="219"/>
      <c r="D9" s="219"/>
      <c r="E9" s="219"/>
      <c r="F9" s="219"/>
      <c r="G9" s="219"/>
      <c r="H9" s="219"/>
      <c r="I9" s="219"/>
    </row>
    <row r="10" spans="1:9" ht="12.75" customHeight="1" x14ac:dyDescent="0.2">
      <c r="A10" s="116"/>
      <c r="B10" s="116"/>
      <c r="C10" s="116"/>
      <c r="D10" s="116"/>
      <c r="E10" s="116"/>
      <c r="F10" s="116"/>
      <c r="G10" s="116"/>
      <c r="H10" s="116"/>
      <c r="I10" s="116"/>
    </row>
    <row r="11" spans="1:9" x14ac:dyDescent="0.2">
      <c r="A11" s="113" t="s">
        <v>136</v>
      </c>
    </row>
    <row r="12" spans="1:9" x14ac:dyDescent="0.2">
      <c r="A12" s="219" t="s">
        <v>137</v>
      </c>
      <c r="B12" s="219"/>
      <c r="C12" s="219"/>
      <c r="D12" s="219"/>
      <c r="E12" s="219"/>
      <c r="F12" s="219"/>
      <c r="G12" s="219"/>
      <c r="H12" s="219"/>
      <c r="I12" s="219"/>
    </row>
    <row r="14" spans="1:9" x14ac:dyDescent="0.2">
      <c r="A14" s="218" t="s">
        <v>138</v>
      </c>
      <c r="B14" s="218"/>
      <c r="C14" s="218"/>
      <c r="D14" s="218"/>
      <c r="E14" s="218"/>
      <c r="F14" s="218"/>
      <c r="G14" s="218"/>
      <c r="H14" s="218"/>
      <c r="I14" s="218"/>
    </row>
    <row r="15" spans="1:9" x14ac:dyDescent="0.2">
      <c r="A15" s="218"/>
      <c r="B15" s="218"/>
      <c r="C15" s="218"/>
      <c r="D15" s="218"/>
      <c r="E15" s="218"/>
      <c r="F15" s="218"/>
      <c r="G15" s="218"/>
      <c r="H15" s="218"/>
      <c r="I15" s="218"/>
    </row>
    <row r="16" spans="1:9" x14ac:dyDescent="0.2">
      <c r="A16" s="117"/>
      <c r="B16" s="117"/>
      <c r="C16" s="117"/>
      <c r="D16" s="117"/>
      <c r="E16" s="117"/>
      <c r="F16" s="117"/>
      <c r="G16" s="117"/>
      <c r="H16" s="117"/>
      <c r="I16" s="117"/>
    </row>
    <row r="17" spans="1:9" x14ac:dyDescent="0.2">
      <c r="A17" s="215" t="s">
        <v>22</v>
      </c>
      <c r="B17" s="216"/>
      <c r="C17" s="216"/>
      <c r="D17" s="216"/>
      <c r="E17" s="216"/>
      <c r="F17" s="216"/>
      <c r="G17" s="216"/>
      <c r="H17" s="216"/>
      <c r="I17" s="217"/>
    </row>
    <row r="18" spans="1:9" ht="15" x14ac:dyDescent="0.25">
      <c r="A18" s="60"/>
      <c r="B18" s="61"/>
      <c r="C18" s="62" t="s">
        <v>23</v>
      </c>
      <c r="D18" s="62" t="s">
        <v>24</v>
      </c>
      <c r="E18" s="62" t="s">
        <v>25</v>
      </c>
      <c r="F18" s="118" t="s">
        <v>26</v>
      </c>
      <c r="G18" s="118" t="s">
        <v>27</v>
      </c>
      <c r="H18" s="118" t="s">
        <v>28</v>
      </c>
      <c r="I18" s="118" t="s">
        <v>29</v>
      </c>
    </row>
    <row r="19" spans="1:9" ht="15" x14ac:dyDescent="0.25">
      <c r="A19" s="60"/>
      <c r="B19" s="61"/>
      <c r="C19" s="63" t="s">
        <v>30</v>
      </c>
      <c r="D19" s="64" t="s">
        <v>30</v>
      </c>
      <c r="E19" s="65" t="s">
        <v>30</v>
      </c>
      <c r="F19" s="65" t="s">
        <v>30</v>
      </c>
      <c r="G19" s="14" t="s">
        <v>30</v>
      </c>
      <c r="H19" s="63" t="s">
        <v>31</v>
      </c>
      <c r="I19" s="63" t="s">
        <v>31</v>
      </c>
    </row>
    <row r="20" spans="1:9" x14ac:dyDescent="0.2">
      <c r="A20" s="10" t="s">
        <v>32</v>
      </c>
      <c r="B20" s="11"/>
      <c r="C20" s="25">
        <v>750000</v>
      </c>
      <c r="D20" s="16">
        <v>750000</v>
      </c>
      <c r="E20" s="16">
        <v>750000</v>
      </c>
      <c r="F20" s="16">
        <v>500000</v>
      </c>
      <c r="G20" s="16">
        <v>500000</v>
      </c>
      <c r="H20" s="16">
        <v>500000</v>
      </c>
      <c r="I20" s="16">
        <v>500000</v>
      </c>
    </row>
    <row r="21" spans="1:9" ht="12.75" customHeight="1" x14ac:dyDescent="0.2">
      <c r="A21" s="10" t="s">
        <v>33</v>
      </c>
      <c r="B21" s="11"/>
      <c r="C21" s="25">
        <v>1209387</v>
      </c>
      <c r="D21" s="16">
        <f t="shared" ref="D21:I21" si="0">C32</f>
        <v>1021411</v>
      </c>
      <c r="E21" s="16">
        <f t="shared" si="0"/>
        <v>819723.7</v>
      </c>
      <c r="F21" s="16">
        <f t="shared" si="0"/>
        <v>606768.67999999982</v>
      </c>
      <c r="G21" s="16">
        <f t="shared" si="0"/>
        <v>527697.99999999977</v>
      </c>
      <c r="H21" s="16">
        <f t="shared" si="0"/>
        <v>395649.95999999979</v>
      </c>
      <c r="I21" s="16">
        <f t="shared" si="0"/>
        <v>395649.95999999973</v>
      </c>
    </row>
    <row r="22" spans="1:9" x14ac:dyDescent="0.2">
      <c r="A22" s="10" t="s">
        <v>34</v>
      </c>
      <c r="B22" s="11"/>
      <c r="C22" s="25">
        <v>494794</v>
      </c>
      <c r="D22" s="16">
        <v>463258.74</v>
      </c>
      <c r="E22" s="16">
        <v>369085.85</v>
      </c>
      <c r="F22" s="16">
        <v>703737.35</v>
      </c>
      <c r="G22" s="16">
        <v>347534.05</v>
      </c>
      <c r="H22" s="16">
        <v>500000</v>
      </c>
      <c r="I22" s="16">
        <v>500000</v>
      </c>
    </row>
    <row r="23" spans="1:9" x14ac:dyDescent="0.2">
      <c r="A23" s="10" t="s">
        <v>35</v>
      </c>
      <c r="B23" s="11"/>
      <c r="C23" s="25">
        <v>682770</v>
      </c>
      <c r="D23" s="17">
        <v>664946.04</v>
      </c>
      <c r="E23" s="16">
        <v>582040.87</v>
      </c>
      <c r="F23" s="16">
        <f>782808.03-242915.31</f>
        <v>539892.72</v>
      </c>
      <c r="G23" s="16">
        <v>479582.09</v>
      </c>
      <c r="H23" s="16">
        <v>500000</v>
      </c>
      <c r="I23" s="16">
        <v>500000</v>
      </c>
    </row>
    <row r="24" spans="1:9" x14ac:dyDescent="0.2">
      <c r="A24" s="10"/>
      <c r="B24" s="11"/>
      <c r="C24" s="25"/>
      <c r="D24" s="16"/>
      <c r="E24" s="16"/>
      <c r="F24" s="16"/>
      <c r="G24" s="16"/>
      <c r="H24" s="16"/>
      <c r="I24" s="16"/>
    </row>
    <row r="25" spans="1:9" x14ac:dyDescent="0.2">
      <c r="A25" s="18" t="s">
        <v>36</v>
      </c>
      <c r="B25" s="19"/>
      <c r="C25" s="20"/>
      <c r="D25" s="20"/>
      <c r="E25" s="20"/>
      <c r="F25" s="20"/>
      <c r="G25" s="20"/>
      <c r="H25" s="21"/>
      <c r="I25" s="21"/>
    </row>
    <row r="26" spans="1:9" x14ac:dyDescent="0.2">
      <c r="A26" s="18" t="s">
        <v>37</v>
      </c>
      <c r="B26" s="22"/>
      <c r="C26" s="20"/>
      <c r="D26" s="20"/>
      <c r="E26" s="20"/>
      <c r="F26" s="20"/>
      <c r="G26" s="20"/>
      <c r="H26" s="21"/>
      <c r="I26" s="21"/>
    </row>
    <row r="27" spans="1:9" x14ac:dyDescent="0.2">
      <c r="A27" s="23" t="s">
        <v>38</v>
      </c>
      <c r="B27" s="24"/>
      <c r="C27" s="25"/>
      <c r="D27" s="25"/>
      <c r="E27" s="25"/>
      <c r="F27" s="25">
        <v>-242915.31</v>
      </c>
      <c r="G27" s="25"/>
      <c r="H27" s="25"/>
      <c r="I27" s="25"/>
    </row>
    <row r="28" spans="1:9" x14ac:dyDescent="0.2">
      <c r="A28" s="23"/>
      <c r="B28" s="24"/>
      <c r="C28" s="25"/>
      <c r="D28" s="25"/>
      <c r="E28" s="25"/>
      <c r="F28" s="25"/>
      <c r="G28" s="25"/>
      <c r="H28" s="25"/>
      <c r="I28" s="25"/>
    </row>
    <row r="29" spans="1:9" x14ac:dyDescent="0.2">
      <c r="A29" s="23"/>
      <c r="B29" s="24"/>
      <c r="C29" s="25"/>
      <c r="D29" s="25"/>
      <c r="E29" s="25"/>
      <c r="F29" s="25"/>
      <c r="G29" s="25"/>
      <c r="H29" s="25"/>
      <c r="I29" s="25"/>
    </row>
    <row r="30" spans="1:9" x14ac:dyDescent="0.2">
      <c r="A30" s="18" t="s">
        <v>39</v>
      </c>
      <c r="B30" s="22"/>
      <c r="C30" s="21">
        <f t="shared" ref="C30:E30" si="1">SUM(C27:C29)</f>
        <v>0</v>
      </c>
      <c r="D30" s="21">
        <f t="shared" si="1"/>
        <v>0</v>
      </c>
      <c r="E30" s="21">
        <f t="shared" si="1"/>
        <v>0</v>
      </c>
      <c r="F30" s="21">
        <f t="shared" ref="F30:I30" si="2">SUM(F27:F29)</f>
        <v>-242915.31</v>
      </c>
      <c r="G30" s="21">
        <f t="shared" si="2"/>
        <v>0</v>
      </c>
      <c r="H30" s="21">
        <f t="shared" si="2"/>
        <v>0</v>
      </c>
      <c r="I30" s="21">
        <f t="shared" si="2"/>
        <v>0</v>
      </c>
    </row>
    <row r="31" spans="1:9" x14ac:dyDescent="0.2">
      <c r="A31" s="10"/>
      <c r="B31" s="11"/>
      <c r="C31" s="25"/>
      <c r="D31" s="16"/>
      <c r="E31" s="16"/>
      <c r="F31" s="16"/>
      <c r="G31" s="16"/>
      <c r="H31" s="16"/>
      <c r="I31" s="16"/>
    </row>
    <row r="32" spans="1:9" x14ac:dyDescent="0.2">
      <c r="A32" s="10" t="s">
        <v>40</v>
      </c>
      <c r="B32" s="11"/>
      <c r="C32" s="21">
        <f t="shared" ref="C32:I32" si="3">+C21+C22-C23+C30</f>
        <v>1021411</v>
      </c>
      <c r="D32" s="17">
        <f t="shared" si="3"/>
        <v>819723.7</v>
      </c>
      <c r="E32" s="17">
        <f t="shared" si="3"/>
        <v>606768.67999999982</v>
      </c>
      <c r="F32" s="17">
        <f t="shared" si="3"/>
        <v>527697.99999999977</v>
      </c>
      <c r="G32" s="17">
        <f t="shared" si="3"/>
        <v>395649.95999999979</v>
      </c>
      <c r="H32" s="17">
        <f t="shared" si="3"/>
        <v>395649.95999999973</v>
      </c>
      <c r="I32" s="17">
        <f t="shared" si="3"/>
        <v>395649.95999999973</v>
      </c>
    </row>
    <row r="33" spans="1:9" x14ac:dyDescent="0.2">
      <c r="A33" s="26"/>
      <c r="B33" s="27"/>
      <c r="C33" s="38"/>
      <c r="D33" s="16"/>
      <c r="E33" s="16"/>
      <c r="F33" s="16"/>
      <c r="G33" s="16"/>
      <c r="H33" s="16"/>
      <c r="I33" s="16"/>
    </row>
    <row r="34" spans="1:9" x14ac:dyDescent="0.2">
      <c r="A34" s="10" t="s">
        <v>41</v>
      </c>
      <c r="B34" s="11"/>
      <c r="C34" s="38">
        <v>222655</v>
      </c>
      <c r="D34" s="16">
        <v>103577.31</v>
      </c>
      <c r="E34" s="16">
        <v>258998.43</v>
      </c>
      <c r="F34" s="16">
        <v>184998</v>
      </c>
      <c r="G34" s="16">
        <v>0</v>
      </c>
      <c r="H34" s="16">
        <v>500000</v>
      </c>
      <c r="I34" s="16">
        <v>500000</v>
      </c>
    </row>
    <row r="35" spans="1:9" x14ac:dyDescent="0.2">
      <c r="A35" s="26"/>
      <c r="B35" s="27"/>
      <c r="C35" s="38"/>
      <c r="D35" s="16"/>
      <c r="E35" s="16"/>
      <c r="F35" s="16"/>
      <c r="G35" s="16"/>
      <c r="H35" s="16"/>
      <c r="I35" s="16"/>
    </row>
    <row r="36" spans="1:9" x14ac:dyDescent="0.2">
      <c r="A36" s="10" t="s">
        <v>42</v>
      </c>
      <c r="B36" s="29"/>
      <c r="C36" s="47">
        <f t="shared" ref="C36:I36" si="4">C32-C34</f>
        <v>798756</v>
      </c>
      <c r="D36" s="31">
        <f t="shared" si="4"/>
        <v>716146.3899999999</v>
      </c>
      <c r="E36" s="31">
        <f t="shared" si="4"/>
        <v>347770.24999999983</v>
      </c>
      <c r="F36" s="31">
        <f t="shared" si="4"/>
        <v>342699.99999999977</v>
      </c>
      <c r="G36" s="31">
        <f t="shared" si="4"/>
        <v>395649.95999999979</v>
      </c>
      <c r="H36" s="31">
        <f t="shared" si="4"/>
        <v>-104350.04000000027</v>
      </c>
      <c r="I36" s="31">
        <f t="shared" si="4"/>
        <v>-104350.04000000027</v>
      </c>
    </row>
    <row r="37" spans="1:9" x14ac:dyDescent="0.2">
      <c r="A37" s="32"/>
      <c r="B37" s="32"/>
      <c r="C37" s="50"/>
      <c r="D37" s="50"/>
      <c r="E37" s="50"/>
      <c r="F37" s="33"/>
      <c r="G37" s="33"/>
      <c r="H37" s="33"/>
      <c r="I37" s="33"/>
    </row>
    <row r="38" spans="1:9" x14ac:dyDescent="0.2">
      <c r="A38" s="34" t="s">
        <v>43</v>
      </c>
      <c r="B38" s="3"/>
      <c r="C38" s="35"/>
      <c r="D38" s="35"/>
      <c r="E38" s="35"/>
      <c r="F38" s="36"/>
      <c r="G38" s="36"/>
      <c r="H38" s="36"/>
      <c r="I38" s="36"/>
    </row>
    <row r="39" spans="1:9" x14ac:dyDescent="0.2">
      <c r="A39" s="37" t="s">
        <v>44</v>
      </c>
      <c r="B39" s="27"/>
      <c r="C39" s="38"/>
      <c r="D39" s="38"/>
      <c r="E39" s="38"/>
      <c r="F39" s="28"/>
      <c r="G39" s="28"/>
      <c r="H39" s="28"/>
      <c r="I39" s="28"/>
    </row>
    <row r="40" spans="1:9" x14ac:dyDescent="0.2">
      <c r="A40" s="10"/>
      <c r="B40" s="11"/>
      <c r="C40" s="16"/>
      <c r="D40" s="16"/>
      <c r="E40" s="16"/>
      <c r="F40" s="16"/>
      <c r="G40" s="16"/>
      <c r="H40" s="16"/>
      <c r="I40" s="16"/>
    </row>
    <row r="41" spans="1:9" x14ac:dyDescent="0.2">
      <c r="A41" s="10" t="s">
        <v>45</v>
      </c>
      <c r="B41" s="11"/>
      <c r="C41" s="25"/>
      <c r="D41" s="25"/>
      <c r="E41" s="16"/>
      <c r="F41" s="16"/>
      <c r="G41" s="16"/>
      <c r="H41" s="16"/>
      <c r="I41" s="16"/>
    </row>
    <row r="42" spans="1:9" x14ac:dyDescent="0.2">
      <c r="A42" s="10"/>
      <c r="B42" s="11"/>
      <c r="C42" s="25"/>
      <c r="D42" s="25"/>
      <c r="E42" s="16"/>
      <c r="F42" s="16"/>
      <c r="G42" s="16"/>
      <c r="H42" s="16"/>
      <c r="I42" s="16"/>
    </row>
    <row r="43" spans="1:9" x14ac:dyDescent="0.2">
      <c r="A43" s="37" t="s">
        <v>46</v>
      </c>
      <c r="B43" s="29"/>
      <c r="C43" s="25"/>
      <c r="D43" s="25"/>
      <c r="E43" s="16"/>
      <c r="F43" s="16"/>
      <c r="G43" s="16"/>
      <c r="H43" s="16"/>
      <c r="I43" s="16"/>
    </row>
    <row r="44" spans="1:9" x14ac:dyDescent="0.2">
      <c r="A44" s="39" t="s">
        <v>47</v>
      </c>
      <c r="B44" s="40"/>
      <c r="C44" s="25"/>
      <c r="D44" s="25"/>
      <c r="E44" s="16"/>
      <c r="F44" s="16"/>
      <c r="G44" s="16"/>
      <c r="H44" s="16"/>
      <c r="I44" s="16"/>
    </row>
    <row r="45" spans="1:9" ht="15" x14ac:dyDescent="0.25">
      <c r="A45" s="92" t="s">
        <v>46</v>
      </c>
      <c r="B45" s="83"/>
      <c r="C45" s="77"/>
      <c r="D45" s="77"/>
      <c r="E45" s="67"/>
      <c r="F45" s="67"/>
      <c r="G45" s="67"/>
      <c r="H45" s="67"/>
      <c r="I45" s="67"/>
    </row>
    <row r="46" spans="1:9" ht="15" x14ac:dyDescent="0.25">
      <c r="A46" s="93" t="s">
        <v>47</v>
      </c>
      <c r="B46" s="94"/>
      <c r="C46" s="77"/>
      <c r="D46" s="77"/>
      <c r="E46" s="67"/>
      <c r="F46" s="67"/>
      <c r="G46" s="67"/>
      <c r="H46" s="67"/>
      <c r="I46" s="67"/>
    </row>
  </sheetData>
  <mergeCells count="5">
    <mergeCell ref="A7:I7"/>
    <mergeCell ref="A9:I9"/>
    <mergeCell ref="A12:I12"/>
    <mergeCell ref="A14:I15"/>
    <mergeCell ref="A17:I17"/>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AD35E2-7600-499B-A404-357070C277E9}">
  <sheetPr>
    <pageSetUpPr fitToPage="1"/>
  </sheetPr>
  <dimension ref="A1:K45"/>
  <sheetViews>
    <sheetView zoomScaleNormal="100" zoomScaleSheetLayoutView="100" workbookViewId="0">
      <selection activeCell="J8" sqref="J8"/>
    </sheetView>
  </sheetViews>
  <sheetFormatPr defaultColWidth="10.28515625" defaultRowHeight="12.75" x14ac:dyDescent="0.2"/>
  <cols>
    <col min="1" max="2" width="14.7109375" style="100" customWidth="1"/>
    <col min="3" max="8" width="14" style="100" customWidth="1"/>
    <col min="9" max="9" width="13.140625" style="100" customWidth="1"/>
    <col min="10" max="10" width="10.28515625" style="100"/>
    <col min="11" max="11" width="11.28515625" style="100" bestFit="1" customWidth="1"/>
    <col min="12" max="16384" width="10.28515625" style="100"/>
  </cols>
  <sheetData>
    <row r="1" spans="1:9" x14ac:dyDescent="0.2">
      <c r="A1" s="126"/>
      <c r="B1" s="126"/>
      <c r="C1" s="126"/>
      <c r="D1" s="126"/>
      <c r="E1" s="126"/>
      <c r="F1" s="126"/>
      <c r="G1" s="126"/>
      <c r="H1" s="126"/>
      <c r="I1" s="126"/>
    </row>
    <row r="2" spans="1:9" x14ac:dyDescent="0.2">
      <c r="A2" s="126" t="s">
        <v>0</v>
      </c>
      <c r="B2" s="127" t="s">
        <v>1</v>
      </c>
      <c r="C2" s="127"/>
      <c r="D2" s="127"/>
      <c r="E2" s="126"/>
      <c r="F2" s="126"/>
      <c r="G2" s="156" t="s">
        <v>2</v>
      </c>
      <c r="H2" s="127" t="s">
        <v>205</v>
      </c>
      <c r="I2" s="127"/>
    </row>
    <row r="3" spans="1:9" x14ac:dyDescent="0.2">
      <c r="A3" s="126" t="s">
        <v>4</v>
      </c>
      <c r="B3" s="127" t="s">
        <v>206</v>
      </c>
      <c r="C3" s="127"/>
      <c r="D3" s="127"/>
      <c r="E3" s="126"/>
      <c r="F3" s="126"/>
      <c r="G3" s="156" t="s">
        <v>6</v>
      </c>
      <c r="H3" s="128" t="s">
        <v>207</v>
      </c>
      <c r="I3" s="128"/>
    </row>
    <row r="4" spans="1:9" x14ac:dyDescent="0.2">
      <c r="A4" s="126" t="s">
        <v>8</v>
      </c>
      <c r="B4" s="127" t="s">
        <v>208</v>
      </c>
      <c r="C4" s="127"/>
      <c r="D4" s="127"/>
      <c r="E4" s="126"/>
      <c r="F4" s="126"/>
      <c r="G4" s="156" t="s">
        <v>10</v>
      </c>
      <c r="H4" s="127" t="s">
        <v>11</v>
      </c>
      <c r="I4" s="127"/>
    </row>
    <row r="5" spans="1:9" x14ac:dyDescent="0.2">
      <c r="A5" s="126" t="s">
        <v>12</v>
      </c>
      <c r="B5" s="127" t="s">
        <v>209</v>
      </c>
      <c r="C5" s="128"/>
      <c r="D5" s="128"/>
      <c r="E5" s="126"/>
      <c r="F5" s="126"/>
      <c r="G5" s="156" t="s">
        <v>14</v>
      </c>
      <c r="H5" s="128" t="s">
        <v>210</v>
      </c>
      <c r="I5" s="128"/>
    </row>
    <row r="6" spans="1:9" ht="7.7" customHeight="1" x14ac:dyDescent="0.2">
      <c r="A6" s="126"/>
      <c r="B6" s="126"/>
      <c r="C6" s="126"/>
      <c r="D6" s="126"/>
      <c r="E6" s="126"/>
      <c r="F6" s="126"/>
      <c r="G6" s="126"/>
      <c r="H6" s="126"/>
      <c r="I6" s="126"/>
    </row>
    <row r="7" spans="1:9" ht="5.45" customHeight="1" x14ac:dyDescent="0.2">
      <c r="A7" s="126"/>
      <c r="B7" s="126"/>
      <c r="C7" s="126"/>
      <c r="D7" s="126"/>
      <c r="E7" s="126"/>
      <c r="F7" s="126"/>
      <c r="G7" s="126"/>
      <c r="H7" s="126"/>
      <c r="I7" s="126"/>
    </row>
    <row r="8" spans="1:9" ht="31.5" customHeight="1" x14ac:dyDescent="0.2">
      <c r="A8" s="220" t="s">
        <v>211</v>
      </c>
      <c r="B8" s="220"/>
      <c r="C8" s="220"/>
      <c r="D8" s="220"/>
      <c r="E8" s="220"/>
      <c r="F8" s="220"/>
      <c r="G8" s="220"/>
      <c r="H8" s="220"/>
      <c r="I8" s="220"/>
    </row>
    <row r="9" spans="1:9" ht="10.15" customHeight="1" x14ac:dyDescent="0.2">
      <c r="A9" s="126"/>
      <c r="B9" s="126"/>
      <c r="C9" s="126"/>
      <c r="D9" s="126"/>
      <c r="E9" s="126"/>
      <c r="F9" s="126"/>
      <c r="G9" s="126"/>
      <c r="H9" s="126"/>
      <c r="I9" s="126"/>
    </row>
    <row r="10" spans="1:9" x14ac:dyDescent="0.2">
      <c r="A10" s="100" t="s">
        <v>212</v>
      </c>
      <c r="B10" s="126"/>
      <c r="C10" s="126"/>
      <c r="D10" s="126"/>
      <c r="E10" s="126"/>
      <c r="F10" s="126"/>
      <c r="G10" s="126"/>
      <c r="H10" s="126"/>
      <c r="I10" s="126"/>
    </row>
    <row r="11" spans="1:9" ht="6.4" customHeight="1" x14ac:dyDescent="0.2">
      <c r="A11" s="126"/>
      <c r="B11" s="126"/>
      <c r="C11" s="126"/>
      <c r="D11" s="126"/>
      <c r="E11" s="126"/>
      <c r="F11" s="126"/>
      <c r="G11" s="126"/>
      <c r="H11" s="126"/>
      <c r="I11" s="126"/>
    </row>
    <row r="12" spans="1:9" ht="18" customHeight="1" x14ac:dyDescent="0.2">
      <c r="A12" s="220" t="s">
        <v>213</v>
      </c>
      <c r="B12" s="220"/>
      <c r="C12" s="220"/>
      <c r="D12" s="220"/>
      <c r="E12" s="220"/>
      <c r="F12" s="220"/>
      <c r="G12" s="220"/>
      <c r="H12" s="220"/>
      <c r="I12" s="220"/>
    </row>
    <row r="13" spans="1:9" ht="4.5" customHeight="1" x14ac:dyDescent="0.2">
      <c r="A13" s="126"/>
      <c r="B13" s="126"/>
      <c r="C13" s="126"/>
      <c r="D13" s="126"/>
      <c r="E13" s="126"/>
      <c r="F13" s="126"/>
      <c r="G13" s="126"/>
      <c r="H13" s="126"/>
      <c r="I13" s="126"/>
    </row>
    <row r="14" spans="1:9" ht="17.25" customHeight="1" x14ac:dyDescent="0.2">
      <c r="A14" s="207"/>
      <c r="B14" s="207"/>
      <c r="C14" s="207"/>
      <c r="D14" s="207"/>
      <c r="E14" s="207"/>
      <c r="F14" s="207"/>
      <c r="G14" s="207"/>
      <c r="H14" s="207"/>
      <c r="I14" s="207"/>
    </row>
    <row r="15" spans="1:9" ht="8.25" customHeight="1" x14ac:dyDescent="0.2">
      <c r="A15" s="126"/>
      <c r="B15" s="126"/>
      <c r="C15" s="126"/>
      <c r="D15" s="126"/>
      <c r="E15" s="126"/>
      <c r="F15" s="126"/>
      <c r="G15" s="126"/>
      <c r="H15" s="126"/>
      <c r="I15" s="126"/>
    </row>
    <row r="16" spans="1:9" ht="54.75" customHeight="1" x14ac:dyDescent="0.2">
      <c r="A16" s="207" t="s">
        <v>214</v>
      </c>
      <c r="B16" s="207"/>
      <c r="C16" s="207"/>
      <c r="D16" s="207"/>
      <c r="E16" s="207"/>
      <c r="F16" s="207"/>
      <c r="G16" s="207"/>
      <c r="H16" s="207"/>
      <c r="I16" s="207"/>
    </row>
    <row r="17" spans="1:11" x14ac:dyDescent="0.2">
      <c r="A17" s="126"/>
      <c r="B17" s="126"/>
      <c r="C17" s="126"/>
      <c r="D17" s="126"/>
      <c r="E17" s="126"/>
      <c r="F17" s="126"/>
      <c r="G17" s="126"/>
      <c r="H17" s="126"/>
      <c r="I17" s="126"/>
    </row>
    <row r="18" spans="1:11" x14ac:dyDescent="0.2">
      <c r="A18" s="221" t="s">
        <v>22</v>
      </c>
      <c r="B18" s="222"/>
      <c r="C18" s="222"/>
      <c r="D18" s="222"/>
      <c r="E18" s="222"/>
      <c r="F18" s="222"/>
      <c r="G18" s="222"/>
      <c r="H18" s="222"/>
      <c r="I18" s="223"/>
    </row>
    <row r="19" spans="1:11" s="150" customFormat="1" x14ac:dyDescent="0.2">
      <c r="A19" s="10"/>
      <c r="B19" s="11"/>
      <c r="C19" s="12" t="s">
        <v>23</v>
      </c>
      <c r="D19" s="12" t="s">
        <v>24</v>
      </c>
      <c r="E19" s="12" t="s">
        <v>25</v>
      </c>
      <c r="F19" s="12" t="s">
        <v>26</v>
      </c>
      <c r="G19" s="12" t="s">
        <v>27</v>
      </c>
      <c r="H19" s="12" t="s">
        <v>28</v>
      </c>
      <c r="I19" s="12" t="s">
        <v>29</v>
      </c>
    </row>
    <row r="20" spans="1:11" x14ac:dyDescent="0.2">
      <c r="A20" s="130"/>
      <c r="B20" s="131"/>
      <c r="C20" s="157" t="s">
        <v>30</v>
      </c>
      <c r="D20" s="157" t="s">
        <v>30</v>
      </c>
      <c r="E20" s="157" t="s">
        <v>30</v>
      </c>
      <c r="F20" s="14" t="s">
        <v>30</v>
      </c>
      <c r="G20" s="14" t="s">
        <v>30</v>
      </c>
      <c r="H20" s="157" t="s">
        <v>31</v>
      </c>
      <c r="I20" s="157" t="s">
        <v>31</v>
      </c>
    </row>
    <row r="21" spans="1:11" x14ac:dyDescent="0.2">
      <c r="A21" s="130" t="s">
        <v>32</v>
      </c>
      <c r="B21" s="131"/>
      <c r="C21" s="132">
        <v>71174271</v>
      </c>
      <c r="D21" s="132">
        <v>71174271</v>
      </c>
      <c r="E21" s="132">
        <v>71207053</v>
      </c>
      <c r="F21" s="132">
        <v>71207053</v>
      </c>
      <c r="G21" s="132">
        <v>71138955</v>
      </c>
      <c r="H21" s="132">
        <v>71138955</v>
      </c>
      <c r="I21" s="132">
        <v>71138955</v>
      </c>
    </row>
    <row r="22" spans="1:11" x14ac:dyDescent="0.2">
      <c r="A22" s="130" t="s">
        <v>33</v>
      </c>
      <c r="B22" s="131"/>
      <c r="C22" s="132">
        <v>29742414</v>
      </c>
      <c r="D22" s="132">
        <v>36788259.770000011</v>
      </c>
      <c r="E22" s="132">
        <v>43415257.320000008</v>
      </c>
      <c r="F22" s="132">
        <f t="shared" ref="F22:I22" si="0">E33</f>
        <v>49482964.190000005</v>
      </c>
      <c r="G22" s="132">
        <f t="shared" si="0"/>
        <v>51450662.990000002</v>
      </c>
      <c r="H22" s="132">
        <f t="shared" si="0"/>
        <v>57158770.000000007</v>
      </c>
      <c r="I22" s="132">
        <f t="shared" si="0"/>
        <v>57158770</v>
      </c>
    </row>
    <row r="23" spans="1:11" x14ac:dyDescent="0.2">
      <c r="A23" s="130" t="s">
        <v>34</v>
      </c>
      <c r="B23" s="131"/>
      <c r="C23" s="158">
        <v>56956776.770000003</v>
      </c>
      <c r="D23" s="158">
        <v>57447385.659999996</v>
      </c>
      <c r="E23" s="158">
        <v>58455056.689999998</v>
      </c>
      <c r="F23" s="158">
        <v>54828096.039999999</v>
      </c>
      <c r="G23" s="158">
        <v>62925771.490000002</v>
      </c>
      <c r="H23" s="158">
        <v>60000000</v>
      </c>
      <c r="I23" s="158">
        <v>60000000</v>
      </c>
    </row>
    <row r="24" spans="1:11" x14ac:dyDescent="0.2">
      <c r="A24" s="130" t="s">
        <v>35</v>
      </c>
      <c r="B24" s="131"/>
      <c r="C24" s="158">
        <v>49910931</v>
      </c>
      <c r="D24" s="158">
        <v>50820388.109999999</v>
      </c>
      <c r="E24" s="158">
        <v>52387349.82</v>
      </c>
      <c r="F24" s="158">
        <v>52860397.240000002</v>
      </c>
      <c r="G24" s="158">
        <v>57217664.479999997</v>
      </c>
      <c r="H24" s="158">
        <v>60000000</v>
      </c>
      <c r="I24" s="158">
        <v>60000000</v>
      </c>
      <c r="K24" s="159"/>
    </row>
    <row r="25" spans="1:11" x14ac:dyDescent="0.2">
      <c r="A25" s="130"/>
      <c r="B25" s="131"/>
      <c r="C25" s="132"/>
      <c r="D25" s="132"/>
      <c r="E25" s="132"/>
      <c r="F25" s="111"/>
      <c r="G25" s="111"/>
      <c r="H25" s="111"/>
      <c r="I25" s="111"/>
    </row>
    <row r="26" spans="1:11" x14ac:dyDescent="0.2">
      <c r="A26" s="130" t="s">
        <v>36</v>
      </c>
      <c r="B26" s="128"/>
      <c r="C26" s="160"/>
      <c r="D26" s="160"/>
      <c r="E26" s="160"/>
      <c r="F26" s="108"/>
      <c r="G26" s="135"/>
      <c r="H26" s="135"/>
      <c r="I26" s="135"/>
    </row>
    <row r="27" spans="1:11" x14ac:dyDescent="0.2">
      <c r="A27" s="18" t="s">
        <v>215</v>
      </c>
      <c r="B27" s="128"/>
      <c r="C27" s="161"/>
      <c r="D27" s="161"/>
      <c r="E27" s="161"/>
      <c r="F27" s="133"/>
      <c r="G27" s="162"/>
      <c r="H27" s="162"/>
      <c r="I27" s="162"/>
    </row>
    <row r="28" spans="1:11" x14ac:dyDescent="0.2">
      <c r="A28" s="136"/>
      <c r="B28" s="137"/>
      <c r="C28" s="132"/>
      <c r="D28" s="132"/>
      <c r="E28" s="132"/>
      <c r="F28" s="111"/>
      <c r="G28" s="111"/>
      <c r="H28" s="111"/>
      <c r="I28" s="111"/>
    </row>
    <row r="29" spans="1:11" x14ac:dyDescent="0.2">
      <c r="A29" s="136"/>
      <c r="B29" s="137"/>
      <c r="C29" s="132"/>
      <c r="D29" s="132"/>
      <c r="E29" s="132"/>
      <c r="F29" s="111"/>
      <c r="G29" s="111"/>
      <c r="H29" s="111"/>
      <c r="I29" s="111"/>
    </row>
    <row r="30" spans="1:11" x14ac:dyDescent="0.2">
      <c r="A30" s="136"/>
      <c r="B30" s="137"/>
      <c r="C30" s="132"/>
      <c r="D30" s="132"/>
      <c r="E30" s="132"/>
      <c r="F30" s="111"/>
      <c r="G30" s="111"/>
      <c r="H30" s="111"/>
      <c r="I30" s="111"/>
    </row>
    <row r="31" spans="1:11" x14ac:dyDescent="0.2">
      <c r="A31" s="130" t="s">
        <v>39</v>
      </c>
      <c r="B31" s="131"/>
      <c r="C31" s="132">
        <v>0</v>
      </c>
      <c r="D31" s="132">
        <v>0</v>
      </c>
      <c r="E31" s="132">
        <v>0</v>
      </c>
      <c r="F31" s="111">
        <f t="shared" ref="F31:I31" si="1">F28+F29+F30</f>
        <v>0</v>
      </c>
      <c r="G31" s="111">
        <f t="shared" si="1"/>
        <v>0</v>
      </c>
      <c r="H31" s="111">
        <f t="shared" si="1"/>
        <v>0</v>
      </c>
      <c r="I31" s="111">
        <f t="shared" si="1"/>
        <v>0</v>
      </c>
    </row>
    <row r="32" spans="1:11" x14ac:dyDescent="0.2">
      <c r="A32" s="130"/>
      <c r="B32" s="131"/>
      <c r="C32" s="132"/>
      <c r="D32" s="132"/>
      <c r="E32" s="132"/>
      <c r="F32" s="111"/>
      <c r="G32" s="111"/>
      <c r="H32" s="111"/>
      <c r="I32" s="111"/>
    </row>
    <row r="33" spans="1:9" x14ac:dyDescent="0.2">
      <c r="A33" s="130" t="s">
        <v>40</v>
      </c>
      <c r="B33" s="131"/>
      <c r="C33" s="134">
        <v>36788259.770000011</v>
      </c>
      <c r="D33" s="134">
        <v>43415257.320000008</v>
      </c>
      <c r="E33" s="135">
        <v>49482964.190000005</v>
      </c>
      <c r="F33" s="135">
        <f t="shared" ref="F33:I33" si="2">+F22+F23-F24+F31</f>
        <v>51450662.990000002</v>
      </c>
      <c r="G33" s="135">
        <f t="shared" si="2"/>
        <v>57158770.000000007</v>
      </c>
      <c r="H33" s="135">
        <f t="shared" si="2"/>
        <v>57158770</v>
      </c>
      <c r="I33" s="135">
        <f t="shared" si="2"/>
        <v>57158770</v>
      </c>
    </row>
    <row r="34" spans="1:9" x14ac:dyDescent="0.2">
      <c r="A34" s="136"/>
      <c r="B34" s="137"/>
      <c r="C34" s="132"/>
      <c r="D34" s="132"/>
      <c r="E34" s="111"/>
      <c r="F34" s="111"/>
      <c r="G34" s="111"/>
      <c r="H34" s="111"/>
      <c r="I34" s="111"/>
    </row>
    <row r="35" spans="1:9" x14ac:dyDescent="0.2">
      <c r="A35" s="130" t="s">
        <v>41</v>
      </c>
      <c r="B35" s="131"/>
      <c r="C35" s="138">
        <v>16092587.9</v>
      </c>
      <c r="D35" s="138">
        <v>19416291.34</v>
      </c>
      <c r="E35" s="163">
        <v>23949832.969999999</v>
      </c>
      <c r="F35" s="163">
        <v>34038320.909999996</v>
      </c>
      <c r="G35" s="163">
        <v>32120520.75</v>
      </c>
      <c r="H35" s="163">
        <v>20000000</v>
      </c>
      <c r="I35" s="163">
        <v>20000000</v>
      </c>
    </row>
    <row r="36" spans="1:9" x14ac:dyDescent="0.2">
      <c r="A36" s="136"/>
      <c r="B36" s="137"/>
      <c r="C36" s="132"/>
      <c r="D36" s="132"/>
      <c r="E36" s="111"/>
      <c r="F36" s="111"/>
      <c r="G36" s="111"/>
      <c r="H36" s="111"/>
      <c r="I36" s="111"/>
    </row>
    <row r="37" spans="1:9" x14ac:dyDescent="0.2">
      <c r="A37" s="130" t="s">
        <v>42</v>
      </c>
      <c r="B37" s="139"/>
      <c r="C37" s="141">
        <v>20695671.870000012</v>
      </c>
      <c r="D37" s="141">
        <v>23998965.980000008</v>
      </c>
      <c r="E37" s="164">
        <v>25533131.220000006</v>
      </c>
      <c r="F37" s="164">
        <f t="shared" ref="F37:I37" si="3">F33-F35</f>
        <v>17412342.080000006</v>
      </c>
      <c r="G37" s="164">
        <f t="shared" si="3"/>
        <v>25038249.250000007</v>
      </c>
      <c r="H37" s="164">
        <f t="shared" si="3"/>
        <v>37158770</v>
      </c>
      <c r="I37" s="164">
        <f t="shared" si="3"/>
        <v>37158770</v>
      </c>
    </row>
    <row r="38" spans="1:9" x14ac:dyDescent="0.2">
      <c r="A38" s="165"/>
      <c r="B38" s="165"/>
      <c r="C38" s="166"/>
      <c r="D38" s="166"/>
      <c r="E38" s="166"/>
      <c r="F38" s="166"/>
      <c r="G38" s="166"/>
      <c r="H38" s="166"/>
      <c r="I38" s="166"/>
    </row>
    <row r="39" spans="1:9" x14ac:dyDescent="0.2">
      <c r="A39" s="167" t="s">
        <v>43</v>
      </c>
      <c r="B39" s="127"/>
      <c r="C39" s="168"/>
      <c r="D39" s="168"/>
      <c r="E39" s="169"/>
      <c r="F39" s="169"/>
      <c r="G39" s="169"/>
      <c r="H39" s="169"/>
      <c r="I39" s="169"/>
    </row>
    <row r="40" spans="1:9" x14ac:dyDescent="0.2">
      <c r="A40" s="170" t="s">
        <v>216</v>
      </c>
      <c r="B40" s="137"/>
      <c r="C40" s="163"/>
      <c r="D40" s="163"/>
      <c r="E40" s="138"/>
      <c r="F40" s="138"/>
      <c r="G40" s="138"/>
      <c r="H40" s="138"/>
      <c r="I40" s="138"/>
    </row>
    <row r="41" spans="1:9" x14ac:dyDescent="0.2">
      <c r="A41" s="130"/>
      <c r="B41" s="131"/>
      <c r="C41" s="132"/>
      <c r="D41" s="132"/>
      <c r="E41" s="132"/>
      <c r="F41" s="132"/>
      <c r="G41" s="132"/>
      <c r="H41" s="132"/>
      <c r="I41" s="132"/>
    </row>
    <row r="42" spans="1:9" x14ac:dyDescent="0.2">
      <c r="A42" s="130" t="s">
        <v>45</v>
      </c>
      <c r="B42" s="131"/>
      <c r="C42" s="111"/>
      <c r="D42" s="111"/>
      <c r="E42" s="132"/>
      <c r="F42" s="132"/>
      <c r="G42" s="132"/>
      <c r="H42" s="132"/>
      <c r="I42" s="132"/>
    </row>
    <row r="43" spans="1:9" x14ac:dyDescent="0.2">
      <c r="A43" s="130"/>
      <c r="B43" s="131"/>
      <c r="C43" s="111"/>
      <c r="D43" s="111"/>
      <c r="E43" s="132"/>
      <c r="F43" s="132"/>
      <c r="G43" s="132"/>
      <c r="H43" s="132"/>
      <c r="I43" s="132"/>
    </row>
    <row r="44" spans="1:9" x14ac:dyDescent="0.2">
      <c r="A44" s="170" t="s">
        <v>46</v>
      </c>
      <c r="B44" s="139"/>
      <c r="C44" s="111"/>
      <c r="D44" s="111"/>
      <c r="E44" s="132"/>
      <c r="F44" s="132"/>
      <c r="G44" s="132"/>
      <c r="H44" s="132"/>
      <c r="I44" s="132"/>
    </row>
    <row r="45" spans="1:9" x14ac:dyDescent="0.2">
      <c r="A45" s="171" t="s">
        <v>47</v>
      </c>
      <c r="B45" s="172"/>
      <c r="C45" s="111"/>
      <c r="D45" s="111"/>
      <c r="E45" s="132"/>
      <c r="F45" s="132"/>
      <c r="G45" s="132"/>
      <c r="H45" s="132"/>
      <c r="I45" s="132"/>
    </row>
  </sheetData>
  <mergeCells count="5">
    <mergeCell ref="A8:I8"/>
    <mergeCell ref="A12:I12"/>
    <mergeCell ref="A14:I14"/>
    <mergeCell ref="A16:I16"/>
    <mergeCell ref="A18:I18"/>
  </mergeCells>
  <printOptions horizontalCentered="1"/>
  <pageMargins left="0.75" right="0.75" top="0.6" bottom="0.55000000000000004" header="0.28000000000000003" footer="0.16"/>
  <pageSetup scale="89" orientation="landscape" r:id="rId1"/>
  <headerFooter alignWithMargins="0">
    <oddHeader>&amp;C&amp;"Arial,Bold"Report on Non-General Fund Information
&amp;"Arial,Regular"for Submittal to the 2023 Legislature</oddHeader>
    <oddFooter>&amp;LForm 37-47 (rev. 7/19/22)&amp;R&amp;D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913263-2618-4E2B-A7A4-808586C07C96}">
  <dimension ref="A1:I45"/>
  <sheetViews>
    <sheetView zoomScale="90" zoomScaleNormal="90" workbookViewId="0">
      <selection activeCell="J8" sqref="J8"/>
    </sheetView>
  </sheetViews>
  <sheetFormatPr defaultRowHeight="15" x14ac:dyDescent="0.25"/>
  <cols>
    <col min="1" max="2" width="14.7109375" customWidth="1"/>
    <col min="3" max="8" width="14" customWidth="1"/>
    <col min="9" max="9" width="13.140625" customWidth="1"/>
  </cols>
  <sheetData>
    <row r="1" spans="1:9" x14ac:dyDescent="0.25">
      <c r="A1" s="55"/>
      <c r="B1" s="55"/>
      <c r="C1" s="55"/>
      <c r="D1" s="55"/>
      <c r="E1" s="55"/>
      <c r="F1" s="55"/>
      <c r="G1" s="55"/>
      <c r="H1" s="55"/>
      <c r="I1" s="55"/>
    </row>
    <row r="2" spans="1:9" x14ac:dyDescent="0.25">
      <c r="A2" s="55" t="s">
        <v>0</v>
      </c>
      <c r="B2" s="56" t="s">
        <v>57</v>
      </c>
      <c r="C2" s="56"/>
      <c r="D2" s="56"/>
      <c r="E2" s="55"/>
      <c r="F2" s="55"/>
      <c r="G2" s="57" t="s">
        <v>2</v>
      </c>
      <c r="H2" s="56" t="s">
        <v>58</v>
      </c>
      <c r="I2" s="56"/>
    </row>
    <row r="3" spans="1:9" x14ac:dyDescent="0.25">
      <c r="A3" s="55" t="s">
        <v>59</v>
      </c>
      <c r="B3" s="56" t="s">
        <v>60</v>
      </c>
      <c r="C3" s="56"/>
      <c r="D3" s="56"/>
      <c r="E3" s="55"/>
      <c r="F3" s="55"/>
      <c r="G3" s="57" t="s">
        <v>61</v>
      </c>
      <c r="H3" s="58" t="s">
        <v>62</v>
      </c>
      <c r="I3" s="58"/>
    </row>
    <row r="4" spans="1:9" x14ac:dyDescent="0.25">
      <c r="A4" s="55" t="s">
        <v>8</v>
      </c>
      <c r="B4" s="56" t="s">
        <v>63</v>
      </c>
      <c r="C4" s="56"/>
      <c r="D4" s="56"/>
      <c r="E4" s="55"/>
      <c r="F4" s="55"/>
      <c r="G4" s="57" t="s">
        <v>64</v>
      </c>
      <c r="H4" s="56" t="s">
        <v>11</v>
      </c>
      <c r="I4" s="56"/>
    </row>
    <row r="5" spans="1:9" x14ac:dyDescent="0.25">
      <c r="A5" s="55" t="s">
        <v>65</v>
      </c>
      <c r="B5" s="56" t="s">
        <v>66</v>
      </c>
      <c r="C5" s="58"/>
      <c r="D5" s="58"/>
      <c r="E5" s="55"/>
      <c r="F5" s="55"/>
      <c r="G5" s="57" t="s">
        <v>67</v>
      </c>
      <c r="H5" s="58" t="s">
        <v>68</v>
      </c>
      <c r="I5" s="58"/>
    </row>
    <row r="6" spans="1:9" x14ac:dyDescent="0.25">
      <c r="A6" s="55"/>
      <c r="B6" s="55"/>
      <c r="C6" s="55"/>
      <c r="D6" s="55"/>
      <c r="E6" s="55"/>
      <c r="F6" s="55"/>
      <c r="G6" s="55"/>
      <c r="H6" s="55"/>
      <c r="I6" s="55"/>
    </row>
    <row r="7" spans="1:9" x14ac:dyDescent="0.25">
      <c r="A7" s="55"/>
      <c r="B7" s="55"/>
      <c r="C7" s="55"/>
      <c r="D7" s="55"/>
      <c r="E7" s="55"/>
      <c r="F7" s="55"/>
      <c r="G7" s="55"/>
      <c r="H7" s="55"/>
      <c r="I7" s="55"/>
    </row>
    <row r="8" spans="1:9" x14ac:dyDescent="0.25">
      <c r="A8" s="55" t="s">
        <v>69</v>
      </c>
      <c r="B8" s="55"/>
      <c r="C8" s="55"/>
      <c r="D8" s="55"/>
      <c r="E8" s="55"/>
      <c r="F8" s="55"/>
      <c r="G8" s="55"/>
      <c r="H8" s="55"/>
      <c r="I8" s="55"/>
    </row>
    <row r="9" spans="1:9" x14ac:dyDescent="0.25">
      <c r="A9" s="55"/>
      <c r="B9" s="55"/>
      <c r="C9" s="55"/>
      <c r="D9" s="55"/>
      <c r="E9" s="55"/>
      <c r="F9" s="55"/>
      <c r="G9" s="55"/>
      <c r="H9" s="55"/>
      <c r="I9" s="55"/>
    </row>
    <row r="10" spans="1:9" x14ac:dyDescent="0.25">
      <c r="A10" s="55" t="s">
        <v>70</v>
      </c>
      <c r="B10" s="55"/>
      <c r="C10" s="55"/>
      <c r="D10" s="55"/>
      <c r="E10" s="55"/>
      <c r="F10" s="55"/>
      <c r="G10" s="55"/>
      <c r="H10" s="55"/>
      <c r="I10" s="55"/>
    </row>
    <row r="11" spans="1:9" x14ac:dyDescent="0.25">
      <c r="A11" s="55"/>
      <c r="B11" s="55"/>
      <c r="C11" s="55"/>
      <c r="D11" s="55"/>
      <c r="E11" s="55"/>
      <c r="F11" s="55"/>
      <c r="G11" s="55"/>
      <c r="H11" s="55"/>
      <c r="I11" s="55"/>
    </row>
    <row r="12" spans="1:9" x14ac:dyDescent="0.25">
      <c r="A12" s="55" t="s">
        <v>71</v>
      </c>
      <c r="B12" s="55"/>
      <c r="C12" s="55"/>
      <c r="D12" s="55"/>
      <c r="E12" s="55"/>
      <c r="F12" s="55"/>
      <c r="G12" s="55"/>
      <c r="H12" s="55"/>
      <c r="I12" s="55"/>
    </row>
    <row r="13" spans="1:9" ht="37.15" customHeight="1" x14ac:dyDescent="0.25">
      <c r="A13" s="224" t="s">
        <v>72</v>
      </c>
      <c r="B13" s="225"/>
      <c r="C13" s="225"/>
      <c r="D13" s="225"/>
      <c r="E13" s="225"/>
      <c r="F13" s="225"/>
      <c r="G13" s="225"/>
      <c r="H13" s="225"/>
      <c r="I13" s="225"/>
    </row>
    <row r="14" spans="1:9" ht="18.600000000000001" customHeight="1" x14ac:dyDescent="0.25">
      <c r="A14" s="59" t="s">
        <v>73</v>
      </c>
      <c r="B14" s="55"/>
      <c r="C14" s="55"/>
      <c r="D14" s="55"/>
      <c r="E14" s="55"/>
      <c r="F14" s="55"/>
      <c r="G14" s="55"/>
      <c r="H14" s="55"/>
      <c r="I14" s="55"/>
    </row>
    <row r="15" spans="1:9" ht="39.6" customHeight="1" x14ac:dyDescent="0.25">
      <c r="A15" s="224" t="s">
        <v>74</v>
      </c>
      <c r="B15" s="226"/>
      <c r="C15" s="226"/>
      <c r="D15" s="226"/>
      <c r="E15" s="226"/>
      <c r="F15" s="226"/>
      <c r="G15" s="226"/>
      <c r="H15" s="226"/>
      <c r="I15" s="226"/>
    </row>
    <row r="16" spans="1:9" x14ac:dyDescent="0.25">
      <c r="A16" s="59"/>
      <c r="B16" s="55"/>
      <c r="C16" s="55"/>
      <c r="D16" s="55"/>
      <c r="E16" s="55"/>
      <c r="F16" s="55"/>
      <c r="G16" s="55"/>
      <c r="H16" s="55"/>
      <c r="I16" s="55"/>
    </row>
    <row r="17" spans="1:9" x14ac:dyDescent="0.25">
      <c r="A17" s="55"/>
      <c r="B17" s="55"/>
      <c r="C17" s="55"/>
      <c r="D17" s="55"/>
      <c r="E17" s="55"/>
      <c r="F17" s="55"/>
      <c r="G17" s="55"/>
      <c r="H17" s="55"/>
      <c r="I17" s="55"/>
    </row>
    <row r="18" spans="1:9" x14ac:dyDescent="0.25">
      <c r="A18" s="227" t="s">
        <v>22</v>
      </c>
      <c r="B18" s="228"/>
      <c r="C18" s="228"/>
      <c r="D18" s="228"/>
      <c r="E18" s="228"/>
      <c r="F18" s="228"/>
      <c r="G18" s="228"/>
      <c r="H18" s="228"/>
      <c r="I18" s="229"/>
    </row>
    <row r="19" spans="1:9" x14ac:dyDescent="0.25">
      <c r="A19" s="60"/>
      <c r="B19" s="61"/>
      <c r="C19" s="62" t="s">
        <v>23</v>
      </c>
      <c r="D19" s="62" t="s">
        <v>24</v>
      </c>
      <c r="E19" s="62" t="s">
        <v>25</v>
      </c>
      <c r="F19" s="62" t="s">
        <v>26</v>
      </c>
      <c r="G19" s="62" t="s">
        <v>27</v>
      </c>
      <c r="H19" s="62" t="s">
        <v>28</v>
      </c>
      <c r="I19" s="62" t="s">
        <v>29</v>
      </c>
    </row>
    <row r="20" spans="1:9" x14ac:dyDescent="0.25">
      <c r="A20" s="60"/>
      <c r="B20" s="61"/>
      <c r="C20" s="63" t="s">
        <v>30</v>
      </c>
      <c r="D20" s="64" t="s">
        <v>30</v>
      </c>
      <c r="E20" s="65" t="s">
        <v>30</v>
      </c>
      <c r="F20" s="65" t="s">
        <v>30</v>
      </c>
      <c r="G20" s="65" t="s">
        <v>30</v>
      </c>
      <c r="H20" s="65" t="s">
        <v>31</v>
      </c>
      <c r="I20" s="65" t="s">
        <v>31</v>
      </c>
    </row>
    <row r="21" spans="1:9" x14ac:dyDescent="0.25">
      <c r="A21" s="60" t="s">
        <v>32</v>
      </c>
      <c r="B21" s="61"/>
      <c r="C21" s="66">
        <v>114000</v>
      </c>
      <c r="D21" s="67">
        <v>114000</v>
      </c>
      <c r="E21" s="67">
        <v>114000</v>
      </c>
      <c r="F21" s="67">
        <v>114000</v>
      </c>
      <c r="G21" s="67">
        <v>114000</v>
      </c>
      <c r="H21" s="67">
        <v>114000</v>
      </c>
      <c r="I21" s="67">
        <v>114000</v>
      </c>
    </row>
    <row r="22" spans="1:9" x14ac:dyDescent="0.25">
      <c r="A22" s="60" t="s">
        <v>33</v>
      </c>
      <c r="B22" s="61"/>
      <c r="C22" s="66">
        <v>694914</v>
      </c>
      <c r="D22" s="67">
        <v>585715</v>
      </c>
      <c r="E22" s="67">
        <v>530828</v>
      </c>
      <c r="F22" s="67">
        <f t="shared" ref="F22:I22" si="0">E33</f>
        <v>645422</v>
      </c>
      <c r="G22" s="67">
        <f t="shared" si="0"/>
        <v>496610</v>
      </c>
      <c r="H22" s="67">
        <f t="shared" si="0"/>
        <v>557486</v>
      </c>
      <c r="I22" s="67">
        <f t="shared" si="0"/>
        <v>582486</v>
      </c>
    </row>
    <row r="23" spans="1:9" x14ac:dyDescent="0.25">
      <c r="A23" s="60" t="s">
        <v>34</v>
      </c>
      <c r="B23" s="61"/>
      <c r="C23" s="66">
        <v>2569</v>
      </c>
      <c r="D23" s="67">
        <v>36249</v>
      </c>
      <c r="E23" s="67">
        <v>136381</v>
      </c>
      <c r="F23" s="67">
        <v>71856</v>
      </c>
      <c r="G23" s="67">
        <v>84185</v>
      </c>
      <c r="H23" s="67">
        <v>55000</v>
      </c>
      <c r="I23" s="67">
        <v>55000</v>
      </c>
    </row>
    <row r="24" spans="1:9" x14ac:dyDescent="0.25">
      <c r="A24" s="60" t="s">
        <v>35</v>
      </c>
      <c r="B24" s="61"/>
      <c r="C24" s="66">
        <v>111768</v>
      </c>
      <c r="D24" s="67">
        <v>91135</v>
      </c>
      <c r="E24" s="67">
        <v>21787</v>
      </c>
      <c r="F24" s="66">
        <v>20668</v>
      </c>
      <c r="G24" s="67">
        <v>23309</v>
      </c>
      <c r="H24" s="67">
        <v>30000</v>
      </c>
      <c r="I24" s="67">
        <v>30000</v>
      </c>
    </row>
    <row r="25" spans="1:9" x14ac:dyDescent="0.25">
      <c r="A25" s="60"/>
      <c r="B25" s="61"/>
      <c r="C25" s="66"/>
      <c r="D25" s="67"/>
      <c r="E25" s="67"/>
      <c r="F25" s="67"/>
      <c r="G25" s="67"/>
      <c r="H25" s="67"/>
      <c r="I25" s="67"/>
    </row>
    <row r="26" spans="1:9" x14ac:dyDescent="0.25">
      <c r="A26" s="68" t="s">
        <v>36</v>
      </c>
      <c r="B26" s="69"/>
      <c r="C26" s="70"/>
      <c r="D26" s="70"/>
      <c r="E26" s="70"/>
      <c r="F26" s="70"/>
      <c r="G26" s="70"/>
      <c r="H26" s="70"/>
      <c r="I26" s="71"/>
    </row>
    <row r="27" spans="1:9" x14ac:dyDescent="0.25">
      <c r="A27" s="72" t="s">
        <v>37</v>
      </c>
      <c r="B27" s="73"/>
      <c r="C27" s="71"/>
      <c r="D27" s="74"/>
      <c r="E27" s="70"/>
      <c r="F27" s="70"/>
      <c r="G27" s="70"/>
      <c r="H27" s="70"/>
      <c r="I27" s="71"/>
    </row>
    <row r="28" spans="1:9" x14ac:dyDescent="0.25">
      <c r="A28" s="75"/>
      <c r="B28" s="76" t="s">
        <v>38</v>
      </c>
      <c r="C28" s="71"/>
      <c r="D28" s="77"/>
      <c r="E28" s="77"/>
      <c r="F28" s="77">
        <v>-200000</v>
      </c>
      <c r="G28" s="77"/>
      <c r="H28" s="77"/>
      <c r="I28" s="77"/>
    </row>
    <row r="29" spans="1:9" x14ac:dyDescent="0.25">
      <c r="A29" s="75"/>
      <c r="B29" s="78"/>
      <c r="C29" s="71"/>
      <c r="D29" s="77"/>
      <c r="E29" s="77"/>
      <c r="F29" s="77"/>
      <c r="G29" s="77"/>
      <c r="H29" s="77"/>
      <c r="I29" s="77"/>
    </row>
    <row r="30" spans="1:9" x14ac:dyDescent="0.25">
      <c r="A30" s="75"/>
      <c r="B30" s="78"/>
      <c r="C30" s="71"/>
      <c r="D30" s="77"/>
      <c r="E30" s="77"/>
      <c r="F30" s="77"/>
      <c r="G30" s="77"/>
      <c r="H30" s="77"/>
      <c r="I30" s="77"/>
    </row>
    <row r="31" spans="1:9" x14ac:dyDescent="0.25">
      <c r="A31" s="68" t="s">
        <v>39</v>
      </c>
      <c r="B31" s="73"/>
      <c r="C31" s="71">
        <f t="shared" ref="C31:I31" si="1">SUM(C28:C30)</f>
        <v>0</v>
      </c>
      <c r="D31" s="71">
        <f t="shared" si="1"/>
        <v>0</v>
      </c>
      <c r="E31" s="71">
        <f t="shared" si="1"/>
        <v>0</v>
      </c>
      <c r="F31" s="71">
        <f t="shared" si="1"/>
        <v>-200000</v>
      </c>
      <c r="G31" s="71">
        <f t="shared" si="1"/>
        <v>0</v>
      </c>
      <c r="H31" s="71">
        <f t="shared" si="1"/>
        <v>0</v>
      </c>
      <c r="I31" s="71">
        <f t="shared" si="1"/>
        <v>0</v>
      </c>
    </row>
    <row r="32" spans="1:9" x14ac:dyDescent="0.25">
      <c r="A32" s="60"/>
      <c r="B32" s="61"/>
      <c r="C32" s="66"/>
      <c r="D32" s="67"/>
      <c r="E32" s="67"/>
      <c r="F32" s="67"/>
      <c r="G32" s="67"/>
      <c r="H32" s="67"/>
      <c r="I32" s="67"/>
    </row>
    <row r="33" spans="1:9" x14ac:dyDescent="0.25">
      <c r="A33" s="60" t="s">
        <v>40</v>
      </c>
      <c r="B33" s="61"/>
      <c r="C33" s="66">
        <v>585715</v>
      </c>
      <c r="D33" s="66">
        <v>585715</v>
      </c>
      <c r="E33" s="66">
        <f>+E22+E23-E24+E31</f>
        <v>645422</v>
      </c>
      <c r="F33" s="66">
        <f t="shared" ref="F33:I33" si="2">+F22+F23-F24+F31</f>
        <v>496610</v>
      </c>
      <c r="G33" s="66">
        <f>+G22+G23-G24+G31</f>
        <v>557486</v>
      </c>
      <c r="H33" s="66">
        <f>+H22+H23-H24+H31</f>
        <v>582486</v>
      </c>
      <c r="I33" s="66">
        <f t="shared" si="2"/>
        <v>607486</v>
      </c>
    </row>
    <row r="34" spans="1:9" x14ac:dyDescent="0.25">
      <c r="A34" s="79"/>
      <c r="B34" s="80"/>
      <c r="C34" s="81"/>
      <c r="D34" s="82"/>
      <c r="E34" s="82"/>
      <c r="F34" s="67"/>
      <c r="G34" s="67"/>
      <c r="H34" s="67"/>
      <c r="I34" s="67"/>
    </row>
    <row r="35" spans="1:9" x14ac:dyDescent="0.25">
      <c r="A35" s="60" t="s">
        <v>41</v>
      </c>
      <c r="B35" s="61"/>
      <c r="C35" s="81"/>
      <c r="D35" s="82"/>
      <c r="E35" s="82"/>
      <c r="F35" s="67"/>
      <c r="G35" s="67"/>
      <c r="H35" s="67"/>
      <c r="I35" s="67"/>
    </row>
    <row r="36" spans="1:9" x14ac:dyDescent="0.25">
      <c r="A36" s="79"/>
      <c r="B36" s="80"/>
      <c r="C36" s="81"/>
      <c r="D36" s="82"/>
      <c r="E36" s="82"/>
      <c r="F36" s="67"/>
      <c r="G36" s="67"/>
      <c r="H36" s="67"/>
      <c r="I36" s="67"/>
    </row>
    <row r="37" spans="1:9" x14ac:dyDescent="0.25">
      <c r="A37" s="60" t="s">
        <v>42</v>
      </c>
      <c r="B37" s="83"/>
      <c r="C37" s="84">
        <f>C33-C35</f>
        <v>585715</v>
      </c>
      <c r="D37" s="84">
        <f t="shared" ref="D37:I37" si="3">D33-D35</f>
        <v>585715</v>
      </c>
      <c r="E37" s="84">
        <f t="shared" si="3"/>
        <v>645422</v>
      </c>
      <c r="F37" s="85">
        <f t="shared" si="3"/>
        <v>496610</v>
      </c>
      <c r="G37" s="85">
        <f t="shared" si="3"/>
        <v>557486</v>
      </c>
      <c r="H37" s="85">
        <f t="shared" si="3"/>
        <v>582486</v>
      </c>
      <c r="I37" s="85">
        <f t="shared" si="3"/>
        <v>607486</v>
      </c>
    </row>
    <row r="38" spans="1:9" x14ac:dyDescent="0.25">
      <c r="A38" s="86"/>
      <c r="B38" s="86"/>
      <c r="C38" s="87"/>
      <c r="D38" s="87"/>
      <c r="E38" s="87"/>
      <c r="F38" s="87"/>
      <c r="G38" s="87"/>
      <c r="H38" s="87"/>
      <c r="I38" s="87"/>
    </row>
    <row r="39" spans="1:9" x14ac:dyDescent="0.25">
      <c r="A39" s="88" t="s">
        <v>43</v>
      </c>
      <c r="B39" s="56"/>
      <c r="C39" s="89"/>
      <c r="D39" s="89"/>
      <c r="E39" s="90"/>
      <c r="F39" s="90"/>
      <c r="G39" s="90"/>
      <c r="H39" s="90"/>
      <c r="I39" s="90"/>
    </row>
    <row r="40" spans="1:9" ht="26.45" customHeight="1" x14ac:dyDescent="0.25">
      <c r="A40" s="230" t="s">
        <v>75</v>
      </c>
      <c r="B40" s="231"/>
      <c r="C40" s="91"/>
      <c r="D40" s="91"/>
      <c r="E40" s="82"/>
      <c r="F40" s="82"/>
      <c r="G40" s="82"/>
      <c r="H40" s="82"/>
      <c r="I40" s="82"/>
    </row>
    <row r="41" spans="1:9" x14ac:dyDescent="0.25">
      <c r="A41" s="60"/>
      <c r="B41" s="61"/>
      <c r="C41" s="67"/>
      <c r="D41" s="67"/>
      <c r="E41" s="67"/>
      <c r="F41" s="67"/>
      <c r="G41" s="67"/>
      <c r="H41" s="67"/>
      <c r="I41" s="67"/>
    </row>
    <row r="42" spans="1:9" x14ac:dyDescent="0.25">
      <c r="A42" s="60" t="s">
        <v>45</v>
      </c>
      <c r="B42" s="61"/>
      <c r="C42" s="77"/>
      <c r="D42" s="77"/>
      <c r="E42" s="67"/>
      <c r="F42" s="67"/>
      <c r="G42" s="67"/>
      <c r="H42" s="67"/>
      <c r="I42" s="67"/>
    </row>
    <row r="43" spans="1:9" x14ac:dyDescent="0.25">
      <c r="A43" s="60"/>
      <c r="B43" s="61"/>
      <c r="C43" s="77"/>
      <c r="D43" s="77"/>
      <c r="E43" s="67"/>
      <c r="F43" s="67"/>
      <c r="G43" s="67"/>
      <c r="H43" s="67"/>
      <c r="I43" s="67"/>
    </row>
    <row r="44" spans="1:9" x14ac:dyDescent="0.25">
      <c r="A44" s="92" t="s">
        <v>46</v>
      </c>
      <c r="B44" s="83"/>
      <c r="C44" s="77"/>
      <c r="D44" s="77"/>
      <c r="E44" s="67"/>
      <c r="F44" s="67"/>
      <c r="G44" s="67"/>
      <c r="H44" s="67"/>
      <c r="I44" s="67"/>
    </row>
    <row r="45" spans="1:9" x14ac:dyDescent="0.25">
      <c r="A45" s="93" t="s">
        <v>47</v>
      </c>
      <c r="B45" s="94"/>
      <c r="C45" s="77"/>
      <c r="D45" s="77"/>
      <c r="E45" s="67"/>
      <c r="F45" s="67"/>
      <c r="G45" s="67"/>
      <c r="H45" s="67"/>
      <c r="I45" s="67"/>
    </row>
  </sheetData>
  <mergeCells count="4">
    <mergeCell ref="A13:I13"/>
    <mergeCell ref="A15:I15"/>
    <mergeCell ref="A18:I18"/>
    <mergeCell ref="A40:B40"/>
  </mergeCells>
  <pageMargins left="0.7" right="0.7" top="0.75" bottom="0.75" header="0.3" footer="0.3"/>
  <pageSetup orientation="portrait" r:id="rId1"/>
  <headerFooter>
    <oddHeader>&amp;C&amp;"-,Bold"Report on Non-General Fund Information
&amp;"-,Regular"for Submittal to the 2023 Legislature</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AF2C25-1256-46AE-8088-6C0E49F4C791}">
  <sheetPr>
    <pageSetUpPr fitToPage="1"/>
  </sheetPr>
  <dimension ref="A1:N48"/>
  <sheetViews>
    <sheetView zoomScaleNormal="100" zoomScaleSheetLayoutView="100" workbookViewId="0">
      <selection activeCell="J8" sqref="J8"/>
    </sheetView>
  </sheetViews>
  <sheetFormatPr defaultColWidth="9.140625" defaultRowHeight="12.75" x14ac:dyDescent="0.2"/>
  <cols>
    <col min="1" max="2" width="14.7109375" style="121" customWidth="1"/>
    <col min="3" max="8" width="14" style="121" customWidth="1"/>
    <col min="9" max="9" width="13.140625" style="121" customWidth="1"/>
    <col min="10" max="10" width="9.140625" style="121"/>
    <col min="11" max="12" width="13.140625" style="144" customWidth="1"/>
    <col min="13" max="13" width="13.42578125" style="121" customWidth="1"/>
    <col min="14" max="16384" width="9.140625" style="121"/>
  </cols>
  <sheetData>
    <row r="1" spans="1:10" x14ac:dyDescent="0.2">
      <c r="A1" s="142" t="s">
        <v>0</v>
      </c>
      <c r="B1" s="3" t="s">
        <v>1</v>
      </c>
      <c r="C1" s="3"/>
      <c r="D1" s="3"/>
      <c r="E1" s="1"/>
      <c r="F1" s="1"/>
      <c r="G1" s="143" t="s">
        <v>2</v>
      </c>
      <c r="H1" s="3" t="s">
        <v>176</v>
      </c>
      <c r="I1" s="3"/>
    </row>
    <row r="2" spans="1:10" x14ac:dyDescent="0.2">
      <c r="A2" s="142" t="s">
        <v>4</v>
      </c>
      <c r="B2" s="3" t="s">
        <v>177</v>
      </c>
      <c r="C2" s="3"/>
      <c r="D2" s="3"/>
      <c r="E2" s="1"/>
      <c r="F2" s="1"/>
      <c r="G2" s="143" t="s">
        <v>6</v>
      </c>
      <c r="H2" s="5" t="s">
        <v>178</v>
      </c>
      <c r="I2" s="5"/>
    </row>
    <row r="3" spans="1:10" x14ac:dyDescent="0.2">
      <c r="A3" s="142" t="s">
        <v>8</v>
      </c>
      <c r="B3" s="3" t="s">
        <v>179</v>
      </c>
      <c r="C3" s="3"/>
      <c r="D3" s="3"/>
      <c r="E3" s="1"/>
      <c r="F3" s="1"/>
      <c r="G3" s="143" t="s">
        <v>10</v>
      </c>
      <c r="H3" s="3" t="s">
        <v>11</v>
      </c>
      <c r="I3" s="3"/>
    </row>
    <row r="4" spans="1:10" x14ac:dyDescent="0.2">
      <c r="A4" s="142" t="s">
        <v>12</v>
      </c>
      <c r="B4" s="3" t="s">
        <v>180</v>
      </c>
      <c r="C4" s="5"/>
      <c r="D4" s="5"/>
      <c r="E4" s="1"/>
      <c r="F4" s="1"/>
      <c r="G4" s="143" t="s">
        <v>14</v>
      </c>
      <c r="H4" s="5" t="s">
        <v>181</v>
      </c>
      <c r="I4" s="5"/>
    </row>
    <row r="5" spans="1:10" ht="7.5" customHeight="1" x14ac:dyDescent="0.2">
      <c r="A5" s="1"/>
      <c r="B5" s="1"/>
      <c r="C5" s="1"/>
      <c r="D5" s="1"/>
      <c r="E5" s="1"/>
      <c r="F5" s="1"/>
      <c r="G5" s="1"/>
      <c r="H5" s="1"/>
      <c r="I5" s="1"/>
    </row>
    <row r="6" spans="1:10" x14ac:dyDescent="0.2">
      <c r="A6" s="142" t="s">
        <v>133</v>
      </c>
      <c r="B6" s="1"/>
      <c r="C6" s="1"/>
      <c r="D6" s="1"/>
      <c r="E6" s="1"/>
      <c r="F6" s="1"/>
      <c r="G6" s="1"/>
      <c r="H6" s="1"/>
      <c r="I6" s="1"/>
    </row>
    <row r="7" spans="1:10" ht="63" customHeight="1" x14ac:dyDescent="0.2">
      <c r="A7" s="232" t="s">
        <v>182</v>
      </c>
      <c r="B7" s="232"/>
      <c r="C7" s="232"/>
      <c r="D7" s="232"/>
      <c r="E7" s="232"/>
      <c r="F7" s="232"/>
      <c r="G7" s="232"/>
      <c r="H7" s="232"/>
      <c r="I7" s="232"/>
    </row>
    <row r="8" spans="1:10" x14ac:dyDescent="0.2">
      <c r="A8" s="142" t="s">
        <v>183</v>
      </c>
      <c r="B8" s="1"/>
      <c r="C8" s="1"/>
      <c r="D8" s="1"/>
      <c r="E8" s="1"/>
      <c r="F8" s="1"/>
      <c r="G8" s="1"/>
      <c r="H8" s="1"/>
      <c r="I8" s="1"/>
    </row>
    <row r="9" spans="1:10" ht="44.25" customHeight="1" x14ac:dyDescent="0.2">
      <c r="A9" s="232" t="s">
        <v>184</v>
      </c>
      <c r="B9" s="232"/>
      <c r="C9" s="232"/>
      <c r="D9" s="232"/>
      <c r="E9" s="232"/>
      <c r="F9" s="232"/>
      <c r="G9" s="232"/>
      <c r="H9" s="232"/>
      <c r="I9" s="232"/>
    </row>
    <row r="10" spans="1:10" x14ac:dyDescent="0.2">
      <c r="A10" s="142" t="s">
        <v>136</v>
      </c>
      <c r="B10" s="1"/>
      <c r="C10" s="1"/>
      <c r="D10" s="1"/>
      <c r="E10" s="1"/>
      <c r="F10" s="1"/>
      <c r="G10" s="1"/>
      <c r="H10" s="1"/>
      <c r="I10" s="1"/>
    </row>
    <row r="11" spans="1:10" ht="38.25" customHeight="1" x14ac:dyDescent="0.2">
      <c r="A11" s="232" t="s">
        <v>185</v>
      </c>
      <c r="B11" s="232"/>
      <c r="C11" s="232"/>
      <c r="D11" s="232"/>
      <c r="E11" s="232"/>
      <c r="F11" s="232"/>
      <c r="G11" s="232"/>
      <c r="H11" s="232"/>
      <c r="I11" s="232"/>
    </row>
    <row r="12" spans="1:10" x14ac:dyDescent="0.2">
      <c r="A12" s="145" t="s">
        <v>73</v>
      </c>
      <c r="B12" s="1"/>
      <c r="C12" s="1"/>
      <c r="D12" s="1"/>
      <c r="E12" s="1"/>
      <c r="F12" s="1"/>
      <c r="G12" s="1"/>
      <c r="H12" s="1"/>
      <c r="I12" s="1"/>
    </row>
    <row r="13" spans="1:10" ht="205.5" customHeight="1" x14ac:dyDescent="0.2">
      <c r="A13" s="232" t="s">
        <v>186</v>
      </c>
      <c r="B13" s="232"/>
      <c r="C13" s="232"/>
      <c r="D13" s="232"/>
      <c r="E13" s="232"/>
      <c r="F13" s="232"/>
      <c r="G13" s="232"/>
      <c r="H13" s="232"/>
      <c r="I13" s="232"/>
      <c r="J13" s="146"/>
    </row>
    <row r="14" spans="1:10" x14ac:dyDescent="0.2">
      <c r="A14" s="215" t="s">
        <v>22</v>
      </c>
      <c r="B14" s="216"/>
      <c r="C14" s="216"/>
      <c r="D14" s="216"/>
      <c r="E14" s="216"/>
      <c r="F14" s="216"/>
      <c r="G14" s="216"/>
      <c r="H14" s="216"/>
      <c r="I14" s="217"/>
    </row>
    <row r="15" spans="1:10" x14ac:dyDescent="0.2">
      <c r="A15" s="10"/>
      <c r="B15" s="11"/>
      <c r="C15" s="12" t="s">
        <v>23</v>
      </c>
      <c r="D15" s="12" t="s">
        <v>24</v>
      </c>
      <c r="E15" s="12" t="s">
        <v>25</v>
      </c>
      <c r="F15" s="12" t="s">
        <v>26</v>
      </c>
      <c r="G15" s="12" t="s">
        <v>27</v>
      </c>
      <c r="H15" s="12" t="s">
        <v>28</v>
      </c>
      <c r="I15" s="12" t="s">
        <v>29</v>
      </c>
    </row>
    <row r="16" spans="1:10" x14ac:dyDescent="0.2">
      <c r="A16" s="10"/>
      <c r="B16" s="11"/>
      <c r="C16" s="44" t="s">
        <v>30</v>
      </c>
      <c r="D16" s="15" t="s">
        <v>30</v>
      </c>
      <c r="E16" s="15" t="s">
        <v>30</v>
      </c>
      <c r="F16" s="15" t="s">
        <v>30</v>
      </c>
      <c r="G16" s="14" t="s">
        <v>30</v>
      </c>
      <c r="H16" s="14" t="s">
        <v>31</v>
      </c>
      <c r="I16" s="14" t="s">
        <v>31</v>
      </c>
    </row>
    <row r="17" spans="1:14" x14ac:dyDescent="0.2">
      <c r="A17" s="10" t="s">
        <v>32</v>
      </c>
      <c r="B17" s="11"/>
      <c r="C17" s="25">
        <v>406000</v>
      </c>
      <c r="D17" s="25">
        <v>500000</v>
      </c>
      <c r="E17" s="25">
        <v>361000</v>
      </c>
      <c r="F17" s="16">
        <v>361000</v>
      </c>
      <c r="G17" s="16">
        <v>800000</v>
      </c>
      <c r="H17" s="16">
        <v>1525000</v>
      </c>
      <c r="I17" s="16">
        <v>815000</v>
      </c>
    </row>
    <row r="18" spans="1:14" x14ac:dyDescent="0.2">
      <c r="A18" s="10" t="s">
        <v>33</v>
      </c>
      <c r="B18" s="11"/>
      <c r="C18" s="25">
        <v>44544</v>
      </c>
      <c r="D18" s="25">
        <f t="shared" ref="D18:I18" si="0">C29</f>
        <v>76616.320000000007</v>
      </c>
      <c r="E18" s="25">
        <f t="shared" si="0"/>
        <v>125734.27000000002</v>
      </c>
      <c r="F18" s="25">
        <f t="shared" si="0"/>
        <v>546089.92000000004</v>
      </c>
      <c r="G18" s="25">
        <f t="shared" si="0"/>
        <v>782514.30000000028</v>
      </c>
      <c r="H18" s="25">
        <f t="shared" si="0"/>
        <v>818585.52000000014</v>
      </c>
      <c r="I18" s="25">
        <f t="shared" si="0"/>
        <v>62191.520000000019</v>
      </c>
    </row>
    <row r="19" spans="1:14" x14ac:dyDescent="0.2">
      <c r="A19" s="10" t="s">
        <v>34</v>
      </c>
      <c r="B19" s="11"/>
      <c r="C19" s="25">
        <v>34750.76</v>
      </c>
      <c r="D19" s="25">
        <v>95692.63</v>
      </c>
      <c r="E19" s="25">
        <v>515712.62</v>
      </c>
      <c r="F19" s="16">
        <v>678669.05</v>
      </c>
      <c r="G19" s="16">
        <v>605046.86</v>
      </c>
      <c r="H19" s="16">
        <v>620650</v>
      </c>
      <c r="I19" s="16">
        <v>750650</v>
      </c>
    </row>
    <row r="20" spans="1:14" x14ac:dyDescent="0.2">
      <c r="A20" s="10" t="s">
        <v>35</v>
      </c>
      <c r="B20" s="11"/>
      <c r="C20" s="25">
        <v>2678.44</v>
      </c>
      <c r="D20" s="21">
        <v>46574.68</v>
      </c>
      <c r="E20" s="25">
        <v>95356.97</v>
      </c>
      <c r="F20" s="16">
        <v>442244.67</v>
      </c>
      <c r="G20" s="16">
        <v>568975.64</v>
      </c>
      <c r="H20" s="16">
        <v>1377044</v>
      </c>
      <c r="I20" s="16">
        <v>721395</v>
      </c>
    </row>
    <row r="21" spans="1:14" x14ac:dyDescent="0.2">
      <c r="A21" s="10"/>
      <c r="B21" s="11"/>
      <c r="C21" s="25"/>
      <c r="D21" s="25"/>
      <c r="E21" s="25"/>
      <c r="F21" s="16"/>
      <c r="G21" s="16"/>
      <c r="H21" s="16"/>
      <c r="I21" s="16"/>
    </row>
    <row r="22" spans="1:14" x14ac:dyDescent="0.2">
      <c r="A22" s="18" t="s">
        <v>37</v>
      </c>
      <c r="B22" s="5"/>
      <c r="C22" s="20"/>
      <c r="D22" s="20"/>
      <c r="E22" s="20"/>
      <c r="F22" s="147"/>
      <c r="G22" s="147"/>
      <c r="H22" s="17"/>
      <c r="I22" s="17"/>
    </row>
    <row r="23" spans="1:14" x14ac:dyDescent="0.2">
      <c r="A23" s="23" t="s">
        <v>187</v>
      </c>
      <c r="B23" s="24"/>
      <c r="C23" s="25"/>
      <c r="D23" s="25">
        <v>0</v>
      </c>
      <c r="E23" s="25">
        <v>0</v>
      </c>
      <c r="F23" s="25">
        <v>0</v>
      </c>
      <c r="G23" s="25">
        <v>0</v>
      </c>
      <c r="H23" s="25">
        <v>0</v>
      </c>
      <c r="I23" s="25">
        <v>0</v>
      </c>
    </row>
    <row r="24" spans="1:14" x14ac:dyDescent="0.2">
      <c r="A24" s="23"/>
      <c r="B24" s="24"/>
      <c r="C24" s="25"/>
      <c r="D24" s="25"/>
      <c r="E24" s="25"/>
      <c r="F24" s="25"/>
      <c r="G24" s="25"/>
      <c r="H24" s="25"/>
      <c r="I24" s="25"/>
    </row>
    <row r="25" spans="1:14" x14ac:dyDescent="0.2">
      <c r="A25" s="52" t="s">
        <v>188</v>
      </c>
      <c r="B25" s="46"/>
      <c r="C25" s="25"/>
      <c r="D25" s="25">
        <v>0</v>
      </c>
      <c r="E25" s="25">
        <v>0</v>
      </c>
      <c r="F25" s="25">
        <v>0</v>
      </c>
      <c r="G25" s="25">
        <v>0</v>
      </c>
      <c r="H25" s="25">
        <v>0</v>
      </c>
      <c r="I25" s="25">
        <v>0</v>
      </c>
    </row>
    <row r="26" spans="1:14" x14ac:dyDescent="0.2">
      <c r="A26" s="23"/>
      <c r="B26" s="24"/>
      <c r="C26" s="25"/>
      <c r="D26" s="25"/>
      <c r="E26" s="25"/>
      <c r="F26" s="25"/>
      <c r="G26" s="25"/>
      <c r="H26" s="25"/>
      <c r="I26" s="25"/>
    </row>
    <row r="27" spans="1:14" x14ac:dyDescent="0.2">
      <c r="A27" s="18" t="s">
        <v>39</v>
      </c>
      <c r="B27" s="22"/>
      <c r="C27" s="21">
        <v>0</v>
      </c>
      <c r="D27" s="21">
        <v>0</v>
      </c>
      <c r="E27" s="21">
        <v>0</v>
      </c>
      <c r="F27" s="21">
        <v>0</v>
      </c>
      <c r="G27" s="21">
        <v>0</v>
      </c>
      <c r="H27" s="21">
        <v>0</v>
      </c>
      <c r="I27" s="21">
        <v>0</v>
      </c>
      <c r="N27" s="45"/>
    </row>
    <row r="28" spans="1:14" x14ac:dyDescent="0.2">
      <c r="A28" s="10"/>
      <c r="B28" s="11"/>
      <c r="C28" s="25"/>
      <c r="D28" s="25"/>
      <c r="E28" s="25"/>
      <c r="F28" s="16"/>
      <c r="G28" s="16"/>
      <c r="H28" s="16"/>
      <c r="I28" s="16"/>
    </row>
    <row r="29" spans="1:14" x14ac:dyDescent="0.2">
      <c r="A29" s="10" t="s">
        <v>40</v>
      </c>
      <c r="B29" s="11"/>
      <c r="C29" s="21">
        <f t="shared" ref="C29:I29" si="1">C18+C19-C20+C27</f>
        <v>76616.320000000007</v>
      </c>
      <c r="D29" s="21">
        <f t="shared" si="1"/>
        <v>125734.27000000002</v>
      </c>
      <c r="E29" s="21">
        <f t="shared" si="1"/>
        <v>546089.92000000004</v>
      </c>
      <c r="F29" s="21">
        <f t="shared" si="1"/>
        <v>782514.30000000028</v>
      </c>
      <c r="G29" s="21">
        <f t="shared" si="1"/>
        <v>818585.52000000014</v>
      </c>
      <c r="H29" s="148">
        <f t="shared" si="1"/>
        <v>62191.520000000019</v>
      </c>
      <c r="I29" s="148">
        <f t="shared" si="1"/>
        <v>91446.520000000019</v>
      </c>
      <c r="M29" s="45"/>
    </row>
    <row r="30" spans="1:14" x14ac:dyDescent="0.2">
      <c r="A30" s="26"/>
      <c r="B30" s="27"/>
      <c r="C30" s="38"/>
      <c r="D30" s="38"/>
      <c r="E30" s="25"/>
      <c r="F30" s="16"/>
      <c r="G30" s="16"/>
      <c r="H30" s="16"/>
      <c r="I30" s="16"/>
    </row>
    <row r="31" spans="1:14" x14ac:dyDescent="0.2">
      <c r="A31" s="10" t="s">
        <v>41</v>
      </c>
      <c r="B31" s="11"/>
      <c r="C31" s="38">
        <v>8766.09</v>
      </c>
      <c r="D31" s="38">
        <v>50867.08</v>
      </c>
      <c r="E31" s="25">
        <v>114359.46</v>
      </c>
      <c r="F31" s="16">
        <v>32727.93</v>
      </c>
      <c r="G31" s="16">
        <v>55706.5</v>
      </c>
      <c r="H31" s="16"/>
      <c r="I31" s="16"/>
    </row>
    <row r="32" spans="1:14" x14ac:dyDescent="0.2">
      <c r="A32" s="26"/>
      <c r="B32" s="27"/>
      <c r="C32" s="38"/>
      <c r="D32" s="38"/>
      <c r="E32" s="25"/>
      <c r="F32" s="16"/>
      <c r="G32" s="16"/>
      <c r="H32" s="16"/>
      <c r="I32" s="16"/>
    </row>
    <row r="33" spans="1:9" x14ac:dyDescent="0.2">
      <c r="A33" s="10" t="s">
        <v>42</v>
      </c>
      <c r="B33" s="29"/>
      <c r="C33" s="31">
        <f t="shared" ref="C33:I33" si="2">C29-C31</f>
        <v>67850.23000000001</v>
      </c>
      <c r="D33" s="31">
        <f t="shared" si="2"/>
        <v>74867.190000000017</v>
      </c>
      <c r="E33" s="31">
        <f t="shared" si="2"/>
        <v>431730.46</v>
      </c>
      <c r="F33" s="31">
        <f t="shared" si="2"/>
        <v>749786.37000000023</v>
      </c>
      <c r="G33" s="31">
        <f t="shared" si="2"/>
        <v>762879.02000000014</v>
      </c>
      <c r="H33" s="31">
        <f t="shared" si="2"/>
        <v>62191.520000000019</v>
      </c>
      <c r="I33" s="31">
        <f t="shared" si="2"/>
        <v>91446.520000000019</v>
      </c>
    </row>
    <row r="34" spans="1:9" ht="7.5" customHeight="1" x14ac:dyDescent="0.2">
      <c r="A34" s="32"/>
      <c r="B34" s="32"/>
      <c r="C34" s="33"/>
      <c r="D34" s="33"/>
      <c r="E34" s="33"/>
      <c r="F34" s="33"/>
      <c r="G34" s="33"/>
      <c r="H34" s="33"/>
      <c r="I34" s="33"/>
    </row>
    <row r="35" spans="1:9" x14ac:dyDescent="0.2">
      <c r="A35" s="34" t="s">
        <v>43</v>
      </c>
      <c r="B35" s="3"/>
      <c r="C35" s="35"/>
      <c r="D35" s="35"/>
      <c r="E35" s="36"/>
      <c r="F35" s="36"/>
      <c r="G35" s="36"/>
      <c r="H35" s="36"/>
      <c r="I35" s="36"/>
    </row>
    <row r="36" spans="1:9" x14ac:dyDescent="0.2">
      <c r="A36" s="37" t="s">
        <v>44</v>
      </c>
      <c r="B36" s="27"/>
      <c r="C36" s="38"/>
      <c r="D36" s="38"/>
      <c r="E36" s="28"/>
      <c r="F36" s="28"/>
      <c r="G36" s="28"/>
      <c r="H36" s="28"/>
      <c r="I36" s="28"/>
    </row>
    <row r="37" spans="1:9" x14ac:dyDescent="0.2">
      <c r="A37" s="10"/>
      <c r="B37" s="11"/>
      <c r="C37" s="16"/>
      <c r="D37" s="16"/>
      <c r="E37" s="16"/>
      <c r="F37" s="16"/>
      <c r="G37" s="16"/>
      <c r="H37" s="16"/>
      <c r="I37" s="16"/>
    </row>
    <row r="38" spans="1:9" x14ac:dyDescent="0.2">
      <c r="A38" s="10" t="s">
        <v>45</v>
      </c>
      <c r="B38" s="11"/>
      <c r="C38" s="25"/>
      <c r="D38" s="25"/>
      <c r="E38" s="16"/>
      <c r="F38" s="16"/>
      <c r="G38" s="16"/>
      <c r="H38" s="16"/>
      <c r="I38" s="16"/>
    </row>
    <row r="39" spans="1:9" x14ac:dyDescent="0.2">
      <c r="A39" s="10"/>
      <c r="B39" s="11"/>
      <c r="C39" s="25"/>
      <c r="D39" s="25"/>
      <c r="E39" s="16"/>
      <c r="F39" s="16"/>
      <c r="G39" s="16"/>
      <c r="H39" s="16"/>
      <c r="I39" s="16"/>
    </row>
    <row r="40" spans="1:9" x14ac:dyDescent="0.2">
      <c r="A40" s="37" t="s">
        <v>46</v>
      </c>
      <c r="B40" s="29"/>
      <c r="C40" s="25"/>
      <c r="D40" s="25"/>
      <c r="E40" s="16"/>
      <c r="F40" s="16"/>
      <c r="G40" s="16"/>
      <c r="H40" s="16"/>
      <c r="I40" s="16"/>
    </row>
    <row r="41" spans="1:9" x14ac:dyDescent="0.2">
      <c r="A41" s="39" t="s">
        <v>47</v>
      </c>
      <c r="B41" s="40"/>
      <c r="C41" s="25"/>
      <c r="D41" s="25"/>
      <c r="E41" s="16"/>
      <c r="F41" s="16"/>
      <c r="G41" s="16"/>
      <c r="H41" s="16"/>
      <c r="I41" s="16"/>
    </row>
    <row r="48" spans="1:9" x14ac:dyDescent="0.2">
      <c r="G48" s="144"/>
    </row>
  </sheetData>
  <sheetProtection selectLockedCells="1"/>
  <mergeCells count="5">
    <mergeCell ref="A14:I14"/>
    <mergeCell ref="A7:I7"/>
    <mergeCell ref="A9:I9"/>
    <mergeCell ref="A11:I11"/>
    <mergeCell ref="A13:I13"/>
  </mergeCells>
  <printOptions horizontalCentered="1"/>
  <pageMargins left="0.75" right="0.75" top="0.6" bottom="0.55000000000000004" header="0.28000000000000003" footer="0.16"/>
  <pageSetup scale="59"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64D926-AE5D-41B3-B287-83E793711781}">
  <sheetPr>
    <pageSetUpPr fitToPage="1"/>
  </sheetPr>
  <dimension ref="A1:K69"/>
  <sheetViews>
    <sheetView zoomScale="90" zoomScaleNormal="90" zoomScaleSheetLayoutView="100" zoomScalePageLayoutView="80" workbookViewId="0">
      <selection activeCell="J8" sqref="J8"/>
    </sheetView>
  </sheetViews>
  <sheetFormatPr defaultColWidth="8.85546875" defaultRowHeight="12.75" x14ac:dyDescent="0.2"/>
  <cols>
    <col min="1" max="2" width="14.7109375" style="120" customWidth="1"/>
    <col min="3" max="8" width="14" style="120" customWidth="1"/>
    <col min="9" max="9" width="13.28515625" style="120" customWidth="1"/>
    <col min="10" max="10" width="8.85546875" style="120"/>
    <col min="11" max="11" width="16.28515625" style="120" customWidth="1"/>
    <col min="12" max="16384" width="8.85546875" style="120"/>
  </cols>
  <sheetData>
    <row r="1" spans="1:9" x14ac:dyDescent="0.2">
      <c r="A1" s="1"/>
      <c r="B1" s="1"/>
      <c r="C1" s="1"/>
      <c r="D1" s="1"/>
      <c r="E1" s="1"/>
      <c r="F1" s="1"/>
      <c r="G1" s="1"/>
      <c r="H1" s="1"/>
      <c r="I1" s="1"/>
    </row>
    <row r="2" spans="1:9" x14ac:dyDescent="0.2">
      <c r="A2" s="1" t="s">
        <v>0</v>
      </c>
      <c r="B2" s="3" t="s">
        <v>1</v>
      </c>
      <c r="C2" s="3"/>
      <c r="D2" s="3"/>
      <c r="E2" s="1"/>
      <c r="F2" s="1"/>
      <c r="G2" s="4" t="s">
        <v>2</v>
      </c>
      <c r="H2" s="3" t="s">
        <v>154</v>
      </c>
      <c r="I2" s="3"/>
    </row>
    <row r="3" spans="1:9" x14ac:dyDescent="0.2">
      <c r="A3" s="1" t="s">
        <v>4</v>
      </c>
      <c r="B3" s="3" t="s">
        <v>155</v>
      </c>
      <c r="C3" s="3"/>
      <c r="D3" s="3"/>
      <c r="E3" s="1"/>
      <c r="F3" s="1"/>
      <c r="G3" s="4" t="s">
        <v>6</v>
      </c>
      <c r="H3" s="5" t="s">
        <v>156</v>
      </c>
      <c r="I3" s="5"/>
    </row>
    <row r="4" spans="1:9" x14ac:dyDescent="0.2">
      <c r="A4" s="1" t="s">
        <v>8</v>
      </c>
      <c r="B4" s="3" t="s">
        <v>157</v>
      </c>
      <c r="C4" s="3"/>
      <c r="D4" s="3"/>
      <c r="E4" s="1"/>
      <c r="F4" s="1"/>
      <c r="G4" s="4" t="s">
        <v>10</v>
      </c>
      <c r="H4" s="3" t="s">
        <v>11</v>
      </c>
      <c r="I4" s="3"/>
    </row>
    <row r="5" spans="1:9" x14ac:dyDescent="0.2">
      <c r="A5" s="1" t="s">
        <v>12</v>
      </c>
      <c r="B5" s="3" t="s">
        <v>158</v>
      </c>
      <c r="C5" s="5"/>
      <c r="D5" s="5"/>
      <c r="E5" s="1"/>
      <c r="F5" s="1"/>
      <c r="G5" s="4" t="s">
        <v>14</v>
      </c>
      <c r="H5" s="5" t="s">
        <v>159</v>
      </c>
      <c r="I5" s="5"/>
    </row>
    <row r="6" spans="1:9" x14ac:dyDescent="0.2">
      <c r="A6" s="1"/>
      <c r="B6" s="1"/>
      <c r="C6" s="1"/>
      <c r="D6" s="1"/>
      <c r="E6" s="1"/>
      <c r="F6" s="1"/>
      <c r="G6" s="1"/>
      <c r="H6" s="1"/>
      <c r="I6" s="1"/>
    </row>
    <row r="7" spans="1:9" x14ac:dyDescent="0.2">
      <c r="A7" s="1"/>
      <c r="B7" s="1"/>
      <c r="C7" s="1"/>
      <c r="D7" s="1"/>
      <c r="E7" s="1"/>
      <c r="F7" s="1"/>
      <c r="G7" s="1"/>
      <c r="H7" s="1"/>
      <c r="I7" s="1"/>
    </row>
    <row r="8" spans="1:9" x14ac:dyDescent="0.2">
      <c r="A8" s="232" t="s">
        <v>160</v>
      </c>
      <c r="B8" s="232"/>
      <c r="C8" s="232"/>
      <c r="D8" s="232"/>
      <c r="E8" s="232"/>
      <c r="F8" s="232"/>
      <c r="G8" s="232"/>
      <c r="H8" s="232"/>
      <c r="I8" s="232"/>
    </row>
    <row r="9" spans="1:9" x14ac:dyDescent="0.2">
      <c r="A9" s="232"/>
      <c r="B9" s="232"/>
      <c r="C9" s="232"/>
      <c r="D9" s="232"/>
      <c r="E9" s="232"/>
      <c r="F9" s="232"/>
      <c r="G9" s="232"/>
      <c r="H9" s="232"/>
      <c r="I9" s="232"/>
    </row>
    <row r="10" spans="1:9" x14ac:dyDescent="0.2">
      <c r="A10" s="232"/>
      <c r="B10" s="232"/>
      <c r="C10" s="232"/>
      <c r="D10" s="232"/>
      <c r="E10" s="232"/>
      <c r="F10" s="232"/>
      <c r="G10" s="232"/>
      <c r="H10" s="232"/>
      <c r="I10" s="232"/>
    </row>
    <row r="11" spans="1:9" x14ac:dyDescent="0.2">
      <c r="A11" s="1"/>
      <c r="B11" s="1"/>
      <c r="C11" s="1"/>
      <c r="D11" s="1"/>
      <c r="E11" s="1"/>
      <c r="F11" s="1"/>
      <c r="G11" s="1"/>
      <c r="H11" s="1"/>
      <c r="I11" s="1"/>
    </row>
    <row r="12" spans="1:9" x14ac:dyDescent="0.2">
      <c r="A12" s="233" t="s">
        <v>161</v>
      </c>
      <c r="B12" s="234"/>
      <c r="C12" s="234"/>
      <c r="D12" s="234"/>
      <c r="E12" s="234"/>
      <c r="F12" s="234"/>
      <c r="G12" s="234"/>
      <c r="H12" s="234"/>
      <c r="I12" s="234"/>
    </row>
    <row r="13" spans="1:9" x14ac:dyDescent="0.2">
      <c r="A13" s="1"/>
      <c r="B13" s="1"/>
      <c r="C13" s="1"/>
      <c r="D13" s="1"/>
      <c r="E13" s="1"/>
      <c r="F13" s="1"/>
      <c r="G13" s="1"/>
      <c r="H13" s="1"/>
      <c r="I13" s="1"/>
    </row>
    <row r="14" spans="1:9" x14ac:dyDescent="0.2">
      <c r="A14" s="232" t="s">
        <v>162</v>
      </c>
      <c r="B14" s="232"/>
      <c r="C14" s="232"/>
      <c r="D14" s="232"/>
      <c r="E14" s="232"/>
      <c r="F14" s="232"/>
      <c r="G14" s="232"/>
      <c r="H14" s="232"/>
      <c r="I14" s="232"/>
    </row>
    <row r="15" spans="1:9" x14ac:dyDescent="0.2">
      <c r="A15" s="232"/>
      <c r="B15" s="232"/>
      <c r="C15" s="232"/>
      <c r="D15" s="232"/>
      <c r="E15" s="232"/>
      <c r="F15" s="232"/>
      <c r="G15" s="232"/>
      <c r="H15" s="232"/>
      <c r="I15" s="232"/>
    </row>
    <row r="16" spans="1:9" x14ac:dyDescent="0.2">
      <c r="A16" s="232"/>
      <c r="B16" s="232"/>
      <c r="C16" s="232"/>
      <c r="D16" s="232"/>
      <c r="E16" s="232"/>
      <c r="F16" s="232"/>
      <c r="G16" s="232"/>
      <c r="H16" s="232"/>
      <c r="I16" s="232"/>
    </row>
    <row r="17" spans="1:9" x14ac:dyDescent="0.2">
      <c r="A17" s="122" t="s">
        <v>19</v>
      </c>
      <c r="B17" s="1"/>
      <c r="C17" s="1"/>
      <c r="D17" s="1"/>
      <c r="E17" s="1"/>
      <c r="F17" s="1"/>
      <c r="G17" s="1"/>
      <c r="H17" s="1"/>
      <c r="I17" s="1"/>
    </row>
    <row r="18" spans="1:9" x14ac:dyDescent="0.2">
      <c r="A18" s="1"/>
      <c r="B18" s="1"/>
      <c r="C18" s="1"/>
      <c r="D18" s="1"/>
      <c r="E18" s="1"/>
      <c r="F18" s="1"/>
      <c r="G18" s="1"/>
      <c r="H18" s="1"/>
      <c r="I18" s="1"/>
    </row>
    <row r="19" spans="1:9" x14ac:dyDescent="0.2">
      <c r="A19" s="218" t="s">
        <v>163</v>
      </c>
      <c r="B19" s="218"/>
      <c r="C19" s="218"/>
      <c r="D19" s="218"/>
      <c r="E19" s="218"/>
      <c r="F19" s="218"/>
      <c r="G19" s="218"/>
      <c r="H19" s="218"/>
      <c r="I19" s="218"/>
    </row>
    <row r="20" spans="1:9" x14ac:dyDescent="0.2">
      <c r="A20" s="218"/>
      <c r="B20" s="218"/>
      <c r="C20" s="218"/>
      <c r="D20" s="218"/>
      <c r="E20" s="218"/>
      <c r="F20" s="218"/>
      <c r="G20" s="218"/>
      <c r="H20" s="218"/>
      <c r="I20" s="218"/>
    </row>
    <row r="21" spans="1:9" x14ac:dyDescent="0.2">
      <c r="A21" s="218"/>
      <c r="B21" s="218"/>
      <c r="C21" s="218"/>
      <c r="D21" s="218"/>
      <c r="E21" s="218"/>
      <c r="F21" s="218"/>
      <c r="G21" s="218"/>
      <c r="H21" s="218"/>
      <c r="I21" s="218"/>
    </row>
    <row r="22" spans="1:9" x14ac:dyDescent="0.2">
      <c r="A22" s="218"/>
      <c r="B22" s="218"/>
      <c r="C22" s="218"/>
      <c r="D22" s="218"/>
      <c r="E22" s="218"/>
      <c r="F22" s="218"/>
      <c r="G22" s="218"/>
      <c r="H22" s="218"/>
      <c r="I22" s="218"/>
    </row>
    <row r="23" spans="1:9" x14ac:dyDescent="0.2">
      <c r="A23" s="218"/>
      <c r="B23" s="218"/>
      <c r="C23" s="218"/>
      <c r="D23" s="218"/>
      <c r="E23" s="218"/>
      <c r="F23" s="218"/>
      <c r="G23" s="218"/>
      <c r="H23" s="218"/>
      <c r="I23" s="218"/>
    </row>
    <row r="24" spans="1:9" x14ac:dyDescent="0.2">
      <c r="A24" s="218"/>
      <c r="B24" s="218"/>
      <c r="C24" s="218"/>
      <c r="D24" s="218"/>
      <c r="E24" s="218"/>
      <c r="F24" s="218"/>
      <c r="G24" s="218"/>
      <c r="H24" s="218"/>
      <c r="I24" s="218"/>
    </row>
    <row r="25" spans="1:9" x14ac:dyDescent="0.2">
      <c r="A25" s="218"/>
      <c r="B25" s="218"/>
      <c r="C25" s="218"/>
      <c r="D25" s="218"/>
      <c r="E25" s="218"/>
      <c r="F25" s="218"/>
      <c r="G25" s="218"/>
      <c r="H25" s="218"/>
      <c r="I25" s="218"/>
    </row>
    <row r="26" spans="1:9" x14ac:dyDescent="0.2">
      <c r="A26" s="218"/>
      <c r="B26" s="218"/>
      <c r="C26" s="218"/>
      <c r="D26" s="218"/>
      <c r="E26" s="218"/>
      <c r="F26" s="218"/>
      <c r="G26" s="218"/>
      <c r="H26" s="218"/>
      <c r="I26" s="218"/>
    </row>
    <row r="27" spans="1:9" x14ac:dyDescent="0.2">
      <c r="A27" s="218"/>
      <c r="B27" s="218"/>
      <c r="C27" s="218"/>
      <c r="D27" s="218"/>
      <c r="E27" s="218"/>
      <c r="F27" s="218"/>
      <c r="G27" s="218"/>
      <c r="H27" s="218"/>
      <c r="I27" s="218"/>
    </row>
    <row r="28" spans="1:9" x14ac:dyDescent="0.2">
      <c r="A28" s="218"/>
      <c r="B28" s="218"/>
      <c r="C28" s="218"/>
      <c r="D28" s="218"/>
      <c r="E28" s="218"/>
      <c r="F28" s="218"/>
      <c r="G28" s="218"/>
      <c r="H28" s="218"/>
      <c r="I28" s="218"/>
    </row>
    <row r="29" spans="1:9" x14ac:dyDescent="0.2">
      <c r="A29" s="218" t="s">
        <v>164</v>
      </c>
      <c r="B29" s="218"/>
      <c r="C29" s="218"/>
      <c r="D29" s="218"/>
      <c r="E29" s="218"/>
      <c r="F29" s="218"/>
      <c r="G29" s="218"/>
      <c r="H29" s="218"/>
      <c r="I29" s="218"/>
    </row>
    <row r="30" spans="1:9" x14ac:dyDescent="0.2">
      <c r="A30" s="218"/>
      <c r="B30" s="218"/>
      <c r="C30" s="218"/>
      <c r="D30" s="218"/>
      <c r="E30" s="218"/>
      <c r="F30" s="218"/>
      <c r="G30" s="218"/>
      <c r="H30" s="218"/>
      <c r="I30" s="218"/>
    </row>
    <row r="31" spans="1:9" x14ac:dyDescent="0.2">
      <c r="A31" s="218"/>
      <c r="B31" s="218"/>
      <c r="C31" s="218"/>
      <c r="D31" s="218"/>
      <c r="E31" s="218"/>
      <c r="F31" s="218"/>
      <c r="G31" s="218"/>
      <c r="H31" s="218"/>
      <c r="I31" s="218"/>
    </row>
    <row r="32" spans="1:9" x14ac:dyDescent="0.2">
      <c r="A32" s="218"/>
      <c r="B32" s="218"/>
      <c r="C32" s="218"/>
      <c r="D32" s="218"/>
      <c r="E32" s="218"/>
      <c r="F32" s="218"/>
      <c r="G32" s="218"/>
      <c r="H32" s="218"/>
      <c r="I32" s="218"/>
    </row>
    <row r="33" spans="1:9" x14ac:dyDescent="0.2">
      <c r="A33" s="218"/>
      <c r="B33" s="218"/>
      <c r="C33" s="218"/>
      <c r="D33" s="218"/>
      <c r="E33" s="218"/>
      <c r="F33" s="218"/>
      <c r="G33" s="218"/>
      <c r="H33" s="218"/>
      <c r="I33" s="218"/>
    </row>
    <row r="34" spans="1:9" x14ac:dyDescent="0.2">
      <c r="A34" s="218"/>
      <c r="B34" s="218"/>
      <c r="C34" s="218"/>
      <c r="D34" s="218"/>
      <c r="E34" s="218"/>
      <c r="F34" s="218"/>
      <c r="G34" s="218"/>
      <c r="H34" s="218"/>
      <c r="I34" s="218"/>
    </row>
    <row r="35" spans="1:9" x14ac:dyDescent="0.2">
      <c r="A35" s="218"/>
      <c r="B35" s="218"/>
      <c r="C35" s="218"/>
      <c r="D35" s="218"/>
      <c r="E35" s="218"/>
      <c r="F35" s="218"/>
      <c r="G35" s="218"/>
      <c r="H35" s="218"/>
      <c r="I35" s="218"/>
    </row>
    <row r="36" spans="1:9" x14ac:dyDescent="0.2">
      <c r="A36" s="218"/>
      <c r="B36" s="218"/>
      <c r="C36" s="218"/>
      <c r="D36" s="218"/>
      <c r="E36" s="218"/>
      <c r="F36" s="218"/>
      <c r="G36" s="218"/>
      <c r="H36" s="218"/>
      <c r="I36" s="218"/>
    </row>
    <row r="37" spans="1:9" x14ac:dyDescent="0.2">
      <c r="A37" s="218"/>
      <c r="B37" s="218"/>
      <c r="C37" s="218"/>
      <c r="D37" s="218"/>
      <c r="E37" s="218"/>
      <c r="F37" s="218"/>
      <c r="G37" s="218"/>
      <c r="H37" s="218"/>
      <c r="I37" s="218"/>
    </row>
    <row r="38" spans="1:9" x14ac:dyDescent="0.2">
      <c r="A38" s="218"/>
      <c r="B38" s="218"/>
      <c r="C38" s="218"/>
      <c r="D38" s="218"/>
      <c r="E38" s="218"/>
      <c r="F38" s="218"/>
      <c r="G38" s="218"/>
      <c r="H38" s="218"/>
      <c r="I38" s="218"/>
    </row>
    <row r="39" spans="1:9" x14ac:dyDescent="0.2">
      <c r="A39" s="218"/>
      <c r="B39" s="218"/>
      <c r="C39" s="218"/>
      <c r="D39" s="218"/>
      <c r="E39" s="218"/>
      <c r="F39" s="218"/>
      <c r="G39" s="218"/>
      <c r="H39" s="218"/>
      <c r="I39" s="218"/>
    </row>
    <row r="40" spans="1:9" x14ac:dyDescent="0.2">
      <c r="A40" s="218"/>
      <c r="B40" s="218"/>
      <c r="C40" s="218"/>
      <c r="D40" s="218"/>
      <c r="E40" s="218"/>
      <c r="F40" s="218"/>
      <c r="G40" s="218"/>
      <c r="H40" s="218"/>
      <c r="I40" s="218"/>
    </row>
    <row r="41" spans="1:9" x14ac:dyDescent="0.2">
      <c r="A41" s="1"/>
      <c r="B41" s="1"/>
      <c r="C41" s="1"/>
      <c r="D41" s="1"/>
      <c r="E41" s="1"/>
      <c r="F41" s="1"/>
      <c r="G41" s="1"/>
      <c r="H41" s="1"/>
      <c r="I41" s="1"/>
    </row>
    <row r="42" spans="1:9" x14ac:dyDescent="0.2">
      <c r="A42" s="215" t="s">
        <v>22</v>
      </c>
      <c r="B42" s="216"/>
      <c r="C42" s="216"/>
      <c r="D42" s="216"/>
      <c r="E42" s="216"/>
      <c r="F42" s="216"/>
      <c r="G42" s="216"/>
      <c r="H42" s="216"/>
      <c r="I42" s="217"/>
    </row>
    <row r="43" spans="1:9" x14ac:dyDescent="0.2">
      <c r="A43" s="10"/>
      <c r="B43" s="11"/>
      <c r="C43" s="12" t="s">
        <v>23</v>
      </c>
      <c r="D43" s="12" t="s">
        <v>24</v>
      </c>
      <c r="E43" s="12" t="s">
        <v>25</v>
      </c>
      <c r="F43" s="12" t="s">
        <v>26</v>
      </c>
      <c r="G43" s="12" t="s">
        <v>27</v>
      </c>
      <c r="H43" s="12" t="s">
        <v>28</v>
      </c>
      <c r="I43" s="12" t="s">
        <v>29</v>
      </c>
    </row>
    <row r="44" spans="1:9" x14ac:dyDescent="0.2">
      <c r="A44" s="10"/>
      <c r="B44" s="11"/>
      <c r="C44" s="123" t="s">
        <v>30</v>
      </c>
      <c r="D44" s="14" t="s">
        <v>30</v>
      </c>
      <c r="E44" s="14" t="s">
        <v>30</v>
      </c>
      <c r="F44" s="14" t="s">
        <v>30</v>
      </c>
      <c r="G44" s="14" t="s">
        <v>30</v>
      </c>
      <c r="H44" s="14" t="s">
        <v>31</v>
      </c>
      <c r="I44" s="14" t="s">
        <v>31</v>
      </c>
    </row>
    <row r="45" spans="1:9" x14ac:dyDescent="0.2">
      <c r="A45" s="10" t="s">
        <v>32</v>
      </c>
      <c r="B45" s="11"/>
      <c r="C45" s="16">
        <v>1053448</v>
      </c>
      <c r="D45" s="16">
        <v>1053448</v>
      </c>
      <c r="E45" s="124">
        <f>292636+770529</f>
        <v>1063165</v>
      </c>
      <c r="F45" s="124">
        <f>292636+770529</f>
        <v>1063165</v>
      </c>
      <c r="G45" s="124">
        <v>1074994</v>
      </c>
      <c r="H45" s="124">
        <v>1074994</v>
      </c>
      <c r="I45" s="124">
        <v>1074994</v>
      </c>
    </row>
    <row r="46" spans="1:9" x14ac:dyDescent="0.2">
      <c r="A46" s="10" t="s">
        <v>33</v>
      </c>
      <c r="B46" s="11"/>
      <c r="C46" s="16">
        <v>2002016.8899999997</v>
      </c>
      <c r="D46" s="16">
        <f t="shared" ref="D46:F46" si="0">+C57</f>
        <v>1949168.3899999997</v>
      </c>
      <c r="E46" s="25">
        <f t="shared" si="0"/>
        <v>1655320.3899999997</v>
      </c>
      <c r="F46" s="25">
        <f t="shared" si="0"/>
        <v>1115080.2599999998</v>
      </c>
      <c r="G46" s="25">
        <f>+F57</f>
        <v>723697.96999999974</v>
      </c>
      <c r="H46" s="25">
        <f t="shared" ref="H46:I46" si="1">+G57</f>
        <v>590670.7999999997</v>
      </c>
      <c r="I46" s="25">
        <f t="shared" si="1"/>
        <v>481205.79999999981</v>
      </c>
    </row>
    <row r="47" spans="1:9" x14ac:dyDescent="0.2">
      <c r="A47" s="10" t="s">
        <v>34</v>
      </c>
      <c r="B47" s="11"/>
      <c r="C47" s="25">
        <v>806542.98</v>
      </c>
      <c r="D47" s="25">
        <v>668342</v>
      </c>
      <c r="E47" s="25">
        <v>568735.25</v>
      </c>
      <c r="F47" s="25">
        <v>630207.27</v>
      </c>
      <c r="G47" s="25">
        <v>515099.66</v>
      </c>
      <c r="H47" s="25">
        <v>630000</v>
      </c>
      <c r="I47" s="25">
        <v>630000</v>
      </c>
    </row>
    <row r="48" spans="1:9" x14ac:dyDescent="0.2">
      <c r="A48" s="10" t="s">
        <v>35</v>
      </c>
      <c r="B48" s="11"/>
      <c r="C48" s="25">
        <v>859391.48</v>
      </c>
      <c r="D48" s="21">
        <v>962190</v>
      </c>
      <c r="E48" s="25">
        <v>1108975.3799999999</v>
      </c>
      <c r="F48" s="25">
        <f>1021589.56-400000</f>
        <v>621589.56000000006</v>
      </c>
      <c r="G48" s="25">
        <v>648126.82999999996</v>
      </c>
      <c r="H48" s="25">
        <v>739465</v>
      </c>
      <c r="I48" s="25">
        <v>739465</v>
      </c>
    </row>
    <row r="49" spans="1:11" x14ac:dyDescent="0.2">
      <c r="A49" s="10"/>
      <c r="B49" s="11"/>
      <c r="C49" s="16"/>
      <c r="D49" s="16"/>
      <c r="E49" s="16"/>
      <c r="F49" s="16"/>
      <c r="G49" s="16"/>
      <c r="H49" s="16"/>
      <c r="I49" s="16"/>
    </row>
    <row r="50" spans="1:11" x14ac:dyDescent="0.2">
      <c r="A50" s="18" t="s">
        <v>36</v>
      </c>
      <c r="B50" s="19"/>
      <c r="C50" s="20"/>
      <c r="D50" s="20"/>
      <c r="E50" s="20"/>
      <c r="F50" s="20"/>
      <c r="G50" s="20"/>
      <c r="H50" s="21"/>
      <c r="I50" s="21"/>
      <c r="K50" s="125"/>
    </row>
    <row r="51" spans="1:11" x14ac:dyDescent="0.2">
      <c r="A51" s="18" t="s">
        <v>37</v>
      </c>
      <c r="B51" s="22"/>
      <c r="C51" s="20"/>
      <c r="D51" s="20"/>
      <c r="E51" s="20"/>
      <c r="F51" s="20"/>
      <c r="G51" s="20"/>
      <c r="H51" s="21"/>
      <c r="I51" s="21"/>
    </row>
    <row r="52" spans="1:11" x14ac:dyDescent="0.2">
      <c r="A52" s="18" t="s">
        <v>38</v>
      </c>
      <c r="B52" s="22"/>
      <c r="C52" s="25"/>
      <c r="D52" s="25"/>
      <c r="E52" s="25"/>
      <c r="F52" s="25">
        <v>-400000</v>
      </c>
      <c r="G52" s="25"/>
      <c r="H52" s="25"/>
      <c r="I52" s="25"/>
    </row>
    <row r="53" spans="1:11" x14ac:dyDescent="0.2">
      <c r="A53" s="18"/>
      <c r="B53" s="22"/>
      <c r="C53" s="25"/>
      <c r="D53" s="25"/>
      <c r="E53" s="25"/>
      <c r="F53" s="25"/>
      <c r="G53" s="25"/>
      <c r="H53" s="25"/>
      <c r="I53" s="25"/>
    </row>
    <row r="54" spans="1:11" x14ac:dyDescent="0.2">
      <c r="A54" s="18"/>
      <c r="B54" s="22"/>
      <c r="C54" s="25"/>
      <c r="D54" s="25"/>
      <c r="E54" s="25"/>
      <c r="F54" s="25"/>
      <c r="G54" s="25"/>
      <c r="H54" s="25"/>
      <c r="I54" s="25"/>
    </row>
    <row r="55" spans="1:11" x14ac:dyDescent="0.2">
      <c r="A55" s="18" t="s">
        <v>39</v>
      </c>
      <c r="B55" s="22"/>
      <c r="C55" s="21">
        <f t="shared" ref="C55:E55" si="2">SUM(C52:C54)</f>
        <v>0</v>
      </c>
      <c r="D55" s="21">
        <f t="shared" si="2"/>
        <v>0</v>
      </c>
      <c r="E55" s="21">
        <f t="shared" si="2"/>
        <v>0</v>
      </c>
      <c r="F55" s="21">
        <f t="shared" ref="F55:I55" si="3">SUM(F52:F54)</f>
        <v>-400000</v>
      </c>
      <c r="G55" s="21">
        <f t="shared" si="3"/>
        <v>0</v>
      </c>
      <c r="H55" s="21">
        <f t="shared" si="3"/>
        <v>0</v>
      </c>
      <c r="I55" s="21">
        <f t="shared" si="3"/>
        <v>0</v>
      </c>
    </row>
    <row r="56" spans="1:11" x14ac:dyDescent="0.2">
      <c r="A56" s="10"/>
      <c r="B56" s="11"/>
      <c r="C56" s="16"/>
      <c r="D56" s="16"/>
      <c r="E56" s="16"/>
      <c r="F56" s="16"/>
      <c r="G56" s="16"/>
      <c r="H56" s="16"/>
      <c r="I56" s="16"/>
    </row>
    <row r="57" spans="1:11" x14ac:dyDescent="0.2">
      <c r="A57" s="10" t="s">
        <v>40</v>
      </c>
      <c r="B57" s="11"/>
      <c r="C57" s="17">
        <f>+C46+C47-C48+C55</f>
        <v>1949168.3899999997</v>
      </c>
      <c r="D57" s="17">
        <f t="shared" ref="D57" si="4">+D46+D47-D48+D55</f>
        <v>1655320.3899999997</v>
      </c>
      <c r="E57" s="17">
        <f>+E46+E47-E48+E55</f>
        <v>1115080.2599999998</v>
      </c>
      <c r="F57" s="17">
        <f>+F46+F47-F48+F55</f>
        <v>723697.96999999974</v>
      </c>
      <c r="G57" s="17">
        <f>+G46+G47-G48+G55</f>
        <v>590670.7999999997</v>
      </c>
      <c r="H57" s="17">
        <f>+H46+H47-H48+H55</f>
        <v>481205.79999999981</v>
      </c>
      <c r="I57" s="17">
        <f>+I46+I47-I48+I55</f>
        <v>371740.79999999981</v>
      </c>
    </row>
    <row r="58" spans="1:11" x14ac:dyDescent="0.2">
      <c r="A58" s="26"/>
      <c r="B58" s="27"/>
      <c r="C58" s="28"/>
      <c r="D58" s="16"/>
      <c r="E58" s="16"/>
      <c r="F58" s="16"/>
      <c r="G58" s="16"/>
      <c r="H58" s="16"/>
      <c r="I58" s="16"/>
    </row>
    <row r="59" spans="1:11" x14ac:dyDescent="0.2">
      <c r="A59" s="10" t="s">
        <v>41</v>
      </c>
      <c r="B59" s="11"/>
      <c r="C59" s="28">
        <v>686926.2</v>
      </c>
      <c r="D59" s="16">
        <f>320384.99+201366.11</f>
        <v>521751.1</v>
      </c>
      <c r="E59" s="16">
        <v>312269.40999999997</v>
      </c>
      <c r="F59" s="25">
        <v>336552.14</v>
      </c>
      <c r="G59" s="25">
        <v>278554.09000000003</v>
      </c>
      <c r="H59" s="25">
        <v>300000</v>
      </c>
      <c r="I59" s="25">
        <v>300000</v>
      </c>
    </row>
    <row r="60" spans="1:11" x14ac:dyDescent="0.2">
      <c r="A60" s="26"/>
      <c r="B60" s="27"/>
      <c r="C60" s="28"/>
      <c r="D60" s="16"/>
      <c r="E60" s="16"/>
      <c r="F60" s="16"/>
      <c r="G60" s="16"/>
      <c r="H60" s="16"/>
      <c r="I60" s="16"/>
    </row>
    <row r="61" spans="1:11" x14ac:dyDescent="0.2">
      <c r="A61" s="10" t="s">
        <v>42</v>
      </c>
      <c r="B61" s="29"/>
      <c r="C61" s="30">
        <f t="shared" ref="C61:I61" si="5">C57-C59</f>
        <v>1262242.1899999997</v>
      </c>
      <c r="D61" s="31">
        <f t="shared" si="5"/>
        <v>1133569.2899999996</v>
      </c>
      <c r="E61" s="31">
        <f t="shared" si="5"/>
        <v>802810.84999999986</v>
      </c>
      <c r="F61" s="31">
        <f t="shared" si="5"/>
        <v>387145.82999999973</v>
      </c>
      <c r="G61" s="31">
        <f t="shared" si="5"/>
        <v>312116.70999999967</v>
      </c>
      <c r="H61" s="31">
        <f t="shared" si="5"/>
        <v>181205.79999999981</v>
      </c>
      <c r="I61" s="31">
        <f t="shared" si="5"/>
        <v>71740.799999999814</v>
      </c>
    </row>
    <row r="62" spans="1:11" x14ac:dyDescent="0.2">
      <c r="A62" s="32"/>
      <c r="B62" s="32"/>
      <c r="C62" s="33"/>
      <c r="D62" s="33"/>
      <c r="E62" s="33"/>
      <c r="F62" s="33"/>
      <c r="G62" s="33"/>
      <c r="H62" s="33"/>
      <c r="I62" s="33"/>
    </row>
    <row r="63" spans="1:11" x14ac:dyDescent="0.2">
      <c r="A63" s="34" t="s">
        <v>43</v>
      </c>
      <c r="B63" s="3"/>
      <c r="C63" s="35"/>
      <c r="D63" s="35"/>
      <c r="E63" s="36"/>
      <c r="F63" s="36"/>
      <c r="G63" s="36"/>
      <c r="H63" s="36"/>
      <c r="I63" s="36"/>
    </row>
    <row r="64" spans="1:11" x14ac:dyDescent="0.2">
      <c r="A64" s="37" t="s">
        <v>44</v>
      </c>
      <c r="B64" s="27"/>
      <c r="C64" s="38"/>
      <c r="D64" s="38"/>
      <c r="E64" s="28"/>
      <c r="F64" s="28"/>
      <c r="G64" s="28"/>
      <c r="H64" s="28"/>
      <c r="I64" s="28"/>
    </row>
    <row r="65" spans="1:9" x14ac:dyDescent="0.2">
      <c r="A65" s="10"/>
      <c r="B65" s="11"/>
      <c r="C65" s="16"/>
      <c r="D65" s="16"/>
      <c r="E65" s="16"/>
      <c r="F65" s="16"/>
      <c r="G65" s="16"/>
      <c r="H65" s="16"/>
      <c r="I65" s="16"/>
    </row>
    <row r="66" spans="1:9" x14ac:dyDescent="0.2">
      <c r="A66" s="10" t="s">
        <v>45</v>
      </c>
      <c r="B66" s="11"/>
      <c r="C66" s="25"/>
      <c r="D66" s="25"/>
      <c r="E66" s="16"/>
      <c r="F66" s="16"/>
      <c r="G66" s="16"/>
      <c r="H66" s="16"/>
      <c r="I66" s="16"/>
    </row>
    <row r="67" spans="1:9" x14ac:dyDescent="0.2">
      <c r="A67" s="10"/>
      <c r="B67" s="11"/>
      <c r="C67" s="25"/>
      <c r="D67" s="25"/>
      <c r="E67" s="16"/>
      <c r="F67" s="16"/>
      <c r="G67" s="16"/>
      <c r="H67" s="16"/>
      <c r="I67" s="16"/>
    </row>
    <row r="68" spans="1:9" x14ac:dyDescent="0.2">
      <c r="A68" s="37" t="s">
        <v>46</v>
      </c>
      <c r="B68" s="29"/>
      <c r="C68" s="25"/>
      <c r="D68" s="25"/>
      <c r="E68" s="16"/>
      <c r="F68" s="16"/>
      <c r="G68" s="16"/>
      <c r="H68" s="16"/>
      <c r="I68" s="16"/>
    </row>
    <row r="69" spans="1:9" x14ac:dyDescent="0.2">
      <c r="A69" s="39" t="s">
        <v>47</v>
      </c>
      <c r="B69" s="40"/>
      <c r="C69" s="25"/>
      <c r="D69" s="25"/>
      <c r="E69" s="16"/>
      <c r="F69" s="16"/>
      <c r="G69" s="16"/>
      <c r="H69" s="16"/>
      <c r="I69" s="16"/>
    </row>
  </sheetData>
  <sheetProtection selectLockedCells="1"/>
  <mergeCells count="6">
    <mergeCell ref="A42:I42"/>
    <mergeCell ref="A8:I10"/>
    <mergeCell ref="A12:I12"/>
    <mergeCell ref="A14:I16"/>
    <mergeCell ref="A19:I28"/>
    <mergeCell ref="A29:I40"/>
  </mergeCells>
  <printOptions horizontalCentered="1"/>
  <pageMargins left="0.75" right="0.75" top="0.6" bottom="0.55000000000000004" header="0.28000000000000003" footer="0.16"/>
  <pageSetup scale="62"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9D5C9D-8D5E-4DF5-AF90-7F47760BAF7D}">
  <sheetPr>
    <pageSetUpPr fitToPage="1"/>
  </sheetPr>
  <dimension ref="A2:Q43"/>
  <sheetViews>
    <sheetView zoomScaleNormal="100" zoomScaleSheetLayoutView="100" workbookViewId="0">
      <selection activeCell="J8" sqref="J8"/>
    </sheetView>
  </sheetViews>
  <sheetFormatPr defaultColWidth="10.28515625" defaultRowHeight="12.75" x14ac:dyDescent="0.2"/>
  <cols>
    <col min="1" max="2" width="14.7109375" style="100" customWidth="1"/>
    <col min="3" max="8" width="14" style="100" customWidth="1"/>
    <col min="9" max="9" width="13.140625" style="100" customWidth="1"/>
    <col min="10" max="16384" width="10.28515625" style="100"/>
  </cols>
  <sheetData>
    <row r="2" spans="1:17" x14ac:dyDescent="0.2">
      <c r="A2" s="100" t="s">
        <v>0</v>
      </c>
      <c r="B2" s="102" t="s">
        <v>1</v>
      </c>
      <c r="C2" s="102"/>
      <c r="D2" s="102"/>
      <c r="G2" s="103" t="s">
        <v>2</v>
      </c>
      <c r="H2" s="3" t="s">
        <v>205</v>
      </c>
      <c r="I2" s="102"/>
    </row>
    <row r="3" spans="1:17" x14ac:dyDescent="0.2">
      <c r="A3" s="100" t="s">
        <v>4</v>
      </c>
      <c r="B3" s="102" t="s">
        <v>217</v>
      </c>
      <c r="C3" s="102"/>
      <c r="D3" s="102"/>
      <c r="G3" s="103" t="s">
        <v>6</v>
      </c>
      <c r="H3" s="5" t="s">
        <v>207</v>
      </c>
      <c r="I3" s="104"/>
    </row>
    <row r="4" spans="1:17" x14ac:dyDescent="0.2">
      <c r="A4" s="100" t="s">
        <v>8</v>
      </c>
      <c r="B4" s="102" t="s">
        <v>218</v>
      </c>
      <c r="C4" s="102"/>
      <c r="D4" s="102"/>
      <c r="G4" s="103" t="s">
        <v>10</v>
      </c>
      <c r="H4" s="102" t="s">
        <v>11</v>
      </c>
      <c r="I4" s="102"/>
    </row>
    <row r="5" spans="1:17" x14ac:dyDescent="0.2">
      <c r="A5" s="100" t="s">
        <v>12</v>
      </c>
      <c r="B5" s="235" t="s">
        <v>219</v>
      </c>
      <c r="C5" s="235"/>
      <c r="D5" s="235"/>
      <c r="G5" s="103" t="s">
        <v>14</v>
      </c>
      <c r="H5" s="104" t="s">
        <v>220</v>
      </c>
      <c r="I5" s="104"/>
    </row>
    <row r="6" spans="1:17" x14ac:dyDescent="0.2">
      <c r="B6" s="236"/>
      <c r="C6" s="236"/>
      <c r="D6" s="236"/>
    </row>
    <row r="8" spans="1:17" x14ac:dyDescent="0.2">
      <c r="A8" s="100" t="s">
        <v>221</v>
      </c>
    </row>
    <row r="9" spans="1:17" ht="7.5" customHeight="1" x14ac:dyDescent="0.2"/>
    <row r="10" spans="1:17" x14ac:dyDescent="0.2">
      <c r="A10" s="100" t="s">
        <v>222</v>
      </c>
    </row>
    <row r="11" spans="1:17" ht="7.5" customHeight="1" x14ac:dyDescent="0.2"/>
    <row r="12" spans="1:17" ht="30" customHeight="1" x14ac:dyDescent="0.2">
      <c r="A12" s="207" t="s">
        <v>223</v>
      </c>
      <c r="B12" s="207"/>
      <c r="C12" s="207"/>
      <c r="D12" s="207"/>
      <c r="E12" s="207"/>
      <c r="F12" s="207"/>
      <c r="G12" s="207"/>
      <c r="H12" s="207"/>
      <c r="I12" s="207"/>
      <c r="K12" s="153"/>
      <c r="L12" s="153"/>
      <c r="M12" s="153"/>
      <c r="N12" s="153"/>
      <c r="O12" s="153"/>
      <c r="P12" s="153"/>
      <c r="Q12" s="153"/>
    </row>
    <row r="13" spans="1:17" x14ac:dyDescent="0.2">
      <c r="K13" s="153"/>
      <c r="L13" s="153"/>
      <c r="M13" s="153"/>
      <c r="N13" s="153"/>
      <c r="O13" s="153"/>
      <c r="P13" s="153"/>
      <c r="Q13" s="153"/>
    </row>
    <row r="14" spans="1:17" ht="32.25" customHeight="1" x14ac:dyDescent="0.2">
      <c r="A14" s="220" t="s">
        <v>224</v>
      </c>
      <c r="B14" s="220"/>
      <c r="C14" s="220"/>
      <c r="D14" s="220"/>
      <c r="E14" s="220"/>
      <c r="F14" s="220"/>
      <c r="G14" s="220"/>
      <c r="H14" s="220"/>
      <c r="I14" s="220"/>
    </row>
    <row r="15" spans="1:17" x14ac:dyDescent="0.2">
      <c r="K15" s="173"/>
    </row>
    <row r="16" spans="1:17" x14ac:dyDescent="0.2">
      <c r="A16" s="237" t="s">
        <v>22</v>
      </c>
      <c r="B16" s="238"/>
      <c r="C16" s="238"/>
      <c r="D16" s="238"/>
      <c r="E16" s="238"/>
      <c r="F16" s="238"/>
      <c r="G16" s="238"/>
      <c r="H16" s="238"/>
      <c r="I16" s="239"/>
    </row>
    <row r="17" spans="1:11" s="150" customFormat="1" x14ac:dyDescent="0.2">
      <c r="A17" s="10"/>
      <c r="B17" s="11"/>
      <c r="C17" s="12" t="s">
        <v>23</v>
      </c>
      <c r="D17" s="12" t="s">
        <v>24</v>
      </c>
      <c r="E17" s="12" t="s">
        <v>25</v>
      </c>
      <c r="F17" s="12" t="s">
        <v>26</v>
      </c>
      <c r="G17" s="12" t="s">
        <v>27</v>
      </c>
      <c r="H17" s="12" t="s">
        <v>28</v>
      </c>
      <c r="I17" s="12" t="s">
        <v>29</v>
      </c>
    </row>
    <row r="18" spans="1:11" x14ac:dyDescent="0.2">
      <c r="A18" s="105"/>
      <c r="B18" s="106"/>
      <c r="C18" s="174" t="s">
        <v>30</v>
      </c>
      <c r="D18" s="157" t="s">
        <v>30</v>
      </c>
      <c r="E18" s="157" t="s">
        <v>30</v>
      </c>
      <c r="F18" s="14" t="s">
        <v>30</v>
      </c>
      <c r="G18" s="14" t="s">
        <v>30</v>
      </c>
      <c r="H18" s="174" t="s">
        <v>31</v>
      </c>
      <c r="I18" s="174" t="s">
        <v>31</v>
      </c>
    </row>
    <row r="19" spans="1:11" x14ac:dyDescent="0.2">
      <c r="A19" s="105" t="s">
        <v>32</v>
      </c>
      <c r="B19" s="106"/>
      <c r="C19" s="111"/>
      <c r="D19" s="111"/>
      <c r="E19" s="111"/>
      <c r="F19" s="111"/>
      <c r="G19" s="111">
        <v>0</v>
      </c>
      <c r="H19" s="111">
        <v>50000</v>
      </c>
      <c r="I19" s="111">
        <v>50000</v>
      </c>
    </row>
    <row r="20" spans="1:11" x14ac:dyDescent="0.2">
      <c r="A20" s="105" t="s">
        <v>33</v>
      </c>
      <c r="B20" s="106"/>
      <c r="C20" s="111"/>
      <c r="D20" s="111"/>
      <c r="E20" s="111"/>
      <c r="F20" s="111"/>
      <c r="G20" s="111">
        <f t="shared" ref="G20:I20" si="0">F31</f>
        <v>0</v>
      </c>
      <c r="H20" s="111">
        <f t="shared" si="0"/>
        <v>3000</v>
      </c>
      <c r="I20" s="111">
        <f t="shared" si="0"/>
        <v>3000</v>
      </c>
    </row>
    <row r="21" spans="1:11" x14ac:dyDescent="0.2">
      <c r="A21" s="105" t="s">
        <v>34</v>
      </c>
      <c r="B21" s="106"/>
      <c r="C21" s="111"/>
      <c r="D21" s="111"/>
      <c r="E21" s="111"/>
      <c r="F21" s="111"/>
      <c r="G21" s="111">
        <v>3000</v>
      </c>
      <c r="H21" s="111">
        <v>50000</v>
      </c>
      <c r="I21" s="111">
        <v>50000</v>
      </c>
    </row>
    <row r="22" spans="1:11" x14ac:dyDescent="0.2">
      <c r="A22" s="105" t="s">
        <v>35</v>
      </c>
      <c r="B22" s="106"/>
      <c r="C22" s="111"/>
      <c r="D22" s="111"/>
      <c r="E22" s="111"/>
      <c r="F22" s="111"/>
      <c r="G22" s="111">
        <v>0</v>
      </c>
      <c r="H22" s="111">
        <v>50000</v>
      </c>
      <c r="I22" s="111">
        <v>50000</v>
      </c>
      <c r="K22" s="133"/>
    </row>
    <row r="23" spans="1:11" x14ac:dyDescent="0.2">
      <c r="A23" s="105"/>
      <c r="B23" s="106"/>
      <c r="C23" s="111"/>
      <c r="D23" s="111"/>
      <c r="E23" s="111"/>
      <c r="F23" s="111"/>
      <c r="G23" s="111"/>
      <c r="H23" s="111"/>
      <c r="I23" s="111"/>
    </row>
    <row r="24" spans="1:11" x14ac:dyDescent="0.2">
      <c r="A24" s="105" t="s">
        <v>36</v>
      </c>
      <c r="B24" s="104"/>
      <c r="C24" s="108"/>
      <c r="D24" s="108"/>
      <c r="E24" s="108"/>
      <c r="F24" s="108"/>
      <c r="G24" s="135"/>
      <c r="H24" s="135"/>
      <c r="I24" s="135"/>
    </row>
    <row r="25" spans="1:11" x14ac:dyDescent="0.2">
      <c r="A25" s="18" t="s">
        <v>215</v>
      </c>
      <c r="B25" s="104"/>
      <c r="C25" s="133"/>
      <c r="D25" s="133"/>
      <c r="E25" s="133"/>
      <c r="F25" s="133"/>
      <c r="G25" s="175"/>
      <c r="H25" s="175"/>
      <c r="I25" s="175"/>
    </row>
    <row r="26" spans="1:11" x14ac:dyDescent="0.2">
      <c r="A26" s="109"/>
      <c r="B26" s="110"/>
      <c r="C26" s="111"/>
      <c r="D26" s="111"/>
      <c r="E26" s="111"/>
      <c r="F26" s="111"/>
      <c r="G26" s="111"/>
      <c r="H26" s="111"/>
      <c r="I26" s="111"/>
    </row>
    <row r="27" spans="1:11" x14ac:dyDescent="0.2">
      <c r="A27" s="109"/>
      <c r="B27" s="110"/>
      <c r="C27" s="111"/>
      <c r="D27" s="111"/>
      <c r="E27" s="111"/>
      <c r="F27" s="111"/>
      <c r="G27" s="111"/>
      <c r="H27" s="111"/>
      <c r="I27" s="111"/>
    </row>
    <row r="28" spans="1:11" x14ac:dyDescent="0.2">
      <c r="A28" s="109"/>
      <c r="B28" s="110"/>
      <c r="C28" s="111"/>
      <c r="D28" s="111"/>
      <c r="E28" s="111"/>
      <c r="F28" s="111"/>
      <c r="G28" s="111"/>
      <c r="H28" s="111"/>
      <c r="I28" s="111"/>
    </row>
    <row r="29" spans="1:11" x14ac:dyDescent="0.2">
      <c r="A29" s="105" t="s">
        <v>39</v>
      </c>
      <c r="B29" s="106"/>
      <c r="C29" s="111"/>
      <c r="D29" s="111"/>
      <c r="E29" s="111"/>
      <c r="F29" s="111"/>
      <c r="G29" s="111">
        <f t="shared" ref="G29:H29" si="1">SUM(G26:G28)</f>
        <v>0</v>
      </c>
      <c r="H29" s="111">
        <f t="shared" si="1"/>
        <v>0</v>
      </c>
      <c r="I29" s="111">
        <f t="shared" ref="I29" si="2">SUM(I26:I28)</f>
        <v>0</v>
      </c>
    </row>
    <row r="30" spans="1:11" x14ac:dyDescent="0.2">
      <c r="A30" s="105"/>
      <c r="B30" s="106"/>
      <c r="C30" s="111"/>
      <c r="D30" s="111"/>
      <c r="E30" s="111"/>
      <c r="F30" s="111"/>
      <c r="G30" s="111"/>
      <c r="H30" s="111"/>
      <c r="I30" s="111"/>
    </row>
    <row r="31" spans="1:11" x14ac:dyDescent="0.2">
      <c r="A31" s="105" t="s">
        <v>40</v>
      </c>
      <c r="B31" s="106"/>
      <c r="C31" s="135"/>
      <c r="D31" s="135"/>
      <c r="E31" s="135"/>
      <c r="F31" s="135"/>
      <c r="G31" s="135">
        <f t="shared" ref="G31:I31" si="3">+G20+G21-G22+G29</f>
        <v>3000</v>
      </c>
      <c r="H31" s="135">
        <f t="shared" si="3"/>
        <v>3000</v>
      </c>
      <c r="I31" s="135">
        <f t="shared" si="3"/>
        <v>3000</v>
      </c>
    </row>
    <row r="32" spans="1:11" x14ac:dyDescent="0.2">
      <c r="A32" s="109"/>
      <c r="B32" s="110"/>
      <c r="C32" s="111"/>
      <c r="D32" s="111"/>
      <c r="E32" s="111"/>
      <c r="F32" s="111"/>
      <c r="G32" s="111"/>
      <c r="H32" s="111"/>
      <c r="I32" s="111"/>
    </row>
    <row r="33" spans="1:9" x14ac:dyDescent="0.2">
      <c r="A33" s="105" t="s">
        <v>41</v>
      </c>
      <c r="B33" s="106"/>
      <c r="C33" s="111"/>
      <c r="D33" s="111"/>
      <c r="E33" s="111"/>
      <c r="F33" s="111"/>
      <c r="G33" s="111">
        <v>0</v>
      </c>
      <c r="H33" s="111">
        <v>0</v>
      </c>
      <c r="I33" s="111">
        <v>0</v>
      </c>
    </row>
    <row r="34" spans="1:9" x14ac:dyDescent="0.2">
      <c r="A34" s="109"/>
      <c r="B34" s="110"/>
      <c r="C34" s="111"/>
      <c r="D34" s="111"/>
      <c r="E34" s="111"/>
      <c r="F34" s="111"/>
      <c r="G34" s="111"/>
      <c r="H34" s="111"/>
      <c r="I34" s="111"/>
    </row>
    <row r="35" spans="1:9" x14ac:dyDescent="0.2">
      <c r="A35" s="105" t="s">
        <v>42</v>
      </c>
      <c r="B35" s="176"/>
      <c r="C35" s="164"/>
      <c r="D35" s="164"/>
      <c r="E35" s="164"/>
      <c r="F35" s="164"/>
      <c r="G35" s="164">
        <f t="shared" ref="G35:I35" si="4">G31-G33</f>
        <v>3000</v>
      </c>
      <c r="H35" s="164">
        <f t="shared" si="4"/>
        <v>3000</v>
      </c>
      <c r="I35" s="164">
        <f t="shared" si="4"/>
        <v>3000</v>
      </c>
    </row>
    <row r="36" spans="1:9" x14ac:dyDescent="0.2">
      <c r="A36" s="177"/>
      <c r="B36" s="177"/>
      <c r="C36" s="178"/>
      <c r="D36" s="178"/>
      <c r="E36" s="178"/>
      <c r="F36" s="178"/>
      <c r="G36" s="178"/>
      <c r="H36" s="178"/>
      <c r="I36" s="178"/>
    </row>
    <row r="37" spans="1:9" x14ac:dyDescent="0.2">
      <c r="A37" s="179" t="s">
        <v>43</v>
      </c>
      <c r="B37" s="102"/>
      <c r="C37" s="168"/>
      <c r="D37" s="168"/>
      <c r="E37" s="168"/>
      <c r="F37" s="168"/>
      <c r="G37" s="168"/>
      <c r="H37" s="168"/>
      <c r="I37" s="168"/>
    </row>
    <row r="38" spans="1:9" x14ac:dyDescent="0.2">
      <c r="A38" s="180" t="s">
        <v>216</v>
      </c>
      <c r="B38" s="110"/>
      <c r="C38" s="163"/>
      <c r="D38" s="163"/>
      <c r="E38" s="163"/>
      <c r="F38" s="163"/>
      <c r="G38" s="163"/>
      <c r="H38" s="163"/>
      <c r="I38" s="163"/>
    </row>
    <row r="39" spans="1:9" x14ac:dyDescent="0.2">
      <c r="A39" s="105"/>
      <c r="B39" s="106"/>
      <c r="C39" s="111"/>
      <c r="D39" s="111"/>
      <c r="E39" s="111"/>
      <c r="F39" s="111"/>
      <c r="G39" s="111"/>
      <c r="H39" s="111"/>
      <c r="I39" s="111"/>
    </row>
    <row r="40" spans="1:9" x14ac:dyDescent="0.2">
      <c r="A40" s="105" t="s">
        <v>45</v>
      </c>
      <c r="B40" s="106"/>
      <c r="C40" s="111"/>
      <c r="D40" s="111"/>
      <c r="E40" s="111"/>
      <c r="F40" s="111"/>
      <c r="G40" s="111"/>
      <c r="H40" s="111"/>
      <c r="I40" s="111"/>
    </row>
    <row r="41" spans="1:9" x14ac:dyDescent="0.2">
      <c r="A41" s="105"/>
      <c r="B41" s="106"/>
      <c r="C41" s="111"/>
      <c r="D41" s="111"/>
      <c r="E41" s="111"/>
      <c r="F41" s="111"/>
      <c r="G41" s="111"/>
      <c r="H41" s="111"/>
      <c r="I41" s="111"/>
    </row>
    <row r="42" spans="1:9" x14ac:dyDescent="0.2">
      <c r="A42" s="180" t="s">
        <v>46</v>
      </c>
      <c r="B42" s="176"/>
      <c r="C42" s="111"/>
      <c r="D42" s="111"/>
      <c r="E42" s="111"/>
      <c r="F42" s="111"/>
      <c r="G42" s="111"/>
      <c r="H42" s="111"/>
      <c r="I42" s="111"/>
    </row>
    <row r="43" spans="1:9" x14ac:dyDescent="0.2">
      <c r="A43" s="181" t="s">
        <v>47</v>
      </c>
      <c r="B43" s="182"/>
      <c r="C43" s="111"/>
      <c r="D43" s="111"/>
      <c r="E43" s="111"/>
      <c r="F43" s="111"/>
      <c r="G43" s="111"/>
      <c r="H43" s="111"/>
      <c r="I43" s="111"/>
    </row>
  </sheetData>
  <mergeCells count="4">
    <mergeCell ref="B5:D6"/>
    <mergeCell ref="A12:I12"/>
    <mergeCell ref="A14:I14"/>
    <mergeCell ref="A16:I16"/>
  </mergeCells>
  <pageMargins left="0.7" right="0.7" top="0.75" bottom="0.75" header="0.3" footer="0.3"/>
  <pageSetup scale="90" orientation="landscape" r:id="rId1"/>
  <headerFooter>
    <oddHeader>&amp;C&amp;"Arial,Bold"Report on Non-General Fund Information&amp;"Arial,Regular"
for Submittal to the 2023 Legislature</oddHeader>
    <oddFooter>&amp;LForm 37-47 (rev. 7/19/22)&amp;R&amp;D  &amp;T</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230EAC-63D5-4805-B321-9B8949C5CAB2}">
  <sheetPr>
    <pageSetUpPr fitToPage="1"/>
  </sheetPr>
  <dimension ref="A1:K45"/>
  <sheetViews>
    <sheetView zoomScaleNormal="100" zoomScaleSheetLayoutView="100" zoomScalePageLayoutView="90" workbookViewId="0">
      <selection activeCell="J8" sqref="J8"/>
    </sheetView>
  </sheetViews>
  <sheetFormatPr defaultColWidth="10.28515625" defaultRowHeight="12.75" x14ac:dyDescent="0.2"/>
  <cols>
    <col min="1" max="2" width="14.7109375" style="100" customWidth="1"/>
    <col min="3" max="8" width="14" style="100" customWidth="1"/>
    <col min="9" max="9" width="13.140625" style="100" customWidth="1"/>
    <col min="10" max="16384" width="10.28515625" style="100"/>
  </cols>
  <sheetData>
    <row r="1" spans="1:9" x14ac:dyDescent="0.2">
      <c r="A1" s="126"/>
      <c r="B1" s="126"/>
      <c r="C1" s="126"/>
      <c r="D1" s="126"/>
      <c r="E1" s="126"/>
      <c r="F1" s="126"/>
      <c r="G1" s="126"/>
      <c r="H1" s="126"/>
      <c r="I1" s="126"/>
    </row>
    <row r="2" spans="1:9" x14ac:dyDescent="0.2">
      <c r="A2" s="126" t="s">
        <v>0</v>
      </c>
      <c r="B2" s="127" t="s">
        <v>1</v>
      </c>
      <c r="C2" s="127"/>
      <c r="D2" s="127"/>
      <c r="E2" s="126"/>
      <c r="F2" s="126"/>
      <c r="G2" s="156" t="s">
        <v>2</v>
      </c>
      <c r="H2" s="127" t="s">
        <v>205</v>
      </c>
      <c r="I2" s="127"/>
    </row>
    <row r="3" spans="1:9" x14ac:dyDescent="0.2">
      <c r="A3" s="126" t="s">
        <v>4</v>
      </c>
      <c r="B3" s="127" t="s">
        <v>206</v>
      </c>
      <c r="C3" s="127"/>
      <c r="D3" s="127"/>
      <c r="E3" s="126"/>
      <c r="F3" s="126"/>
      <c r="G3" s="156" t="s">
        <v>6</v>
      </c>
      <c r="H3" s="128" t="s">
        <v>207</v>
      </c>
      <c r="I3" s="128"/>
    </row>
    <row r="4" spans="1:9" x14ac:dyDescent="0.2">
      <c r="A4" s="126" t="s">
        <v>8</v>
      </c>
      <c r="B4" s="127" t="s">
        <v>225</v>
      </c>
      <c r="C4" s="127"/>
      <c r="D4" s="127"/>
      <c r="E4" s="126"/>
      <c r="F4" s="126"/>
      <c r="G4" s="156" t="s">
        <v>10</v>
      </c>
      <c r="H4" s="127" t="s">
        <v>11</v>
      </c>
      <c r="I4" s="127"/>
    </row>
    <row r="5" spans="1:9" x14ac:dyDescent="0.2">
      <c r="A5" s="126" t="s">
        <v>12</v>
      </c>
      <c r="B5" s="127" t="s">
        <v>226</v>
      </c>
      <c r="C5" s="128"/>
      <c r="D5" s="128"/>
      <c r="E5" s="126"/>
      <c r="F5" s="126"/>
      <c r="G5" s="156" t="s">
        <v>14</v>
      </c>
      <c r="H5" s="128" t="s">
        <v>227</v>
      </c>
      <c r="I5" s="128"/>
    </row>
    <row r="6" spans="1:9" x14ac:dyDescent="0.2">
      <c r="A6" s="126"/>
      <c r="B6" s="126"/>
      <c r="C6" s="126"/>
      <c r="D6" s="126"/>
      <c r="E6" s="126"/>
      <c r="F6" s="126"/>
      <c r="G6" s="126"/>
      <c r="H6" s="126"/>
      <c r="I6" s="126"/>
    </row>
    <row r="7" spans="1:9" x14ac:dyDescent="0.2">
      <c r="A7" s="126"/>
      <c r="B7" s="126"/>
      <c r="C7" s="126"/>
      <c r="D7" s="126"/>
      <c r="E7" s="126"/>
      <c r="F7" s="126"/>
      <c r="G7" s="126"/>
      <c r="H7" s="126"/>
      <c r="I7" s="126"/>
    </row>
    <row r="8" spans="1:9" ht="27.2" customHeight="1" x14ac:dyDescent="0.2">
      <c r="A8" s="240" t="s">
        <v>228</v>
      </c>
      <c r="B8" s="240"/>
      <c r="C8" s="240"/>
      <c r="D8" s="240"/>
      <c r="E8" s="240"/>
      <c r="F8" s="240"/>
      <c r="G8" s="240"/>
      <c r="H8" s="240"/>
      <c r="I8" s="240"/>
    </row>
    <row r="9" spans="1:9" x14ac:dyDescent="0.2">
      <c r="A9" s="126"/>
      <c r="B9" s="126"/>
      <c r="C9" s="126"/>
      <c r="D9" s="126"/>
      <c r="E9" s="126"/>
      <c r="F9" s="126"/>
      <c r="G9" s="126"/>
      <c r="H9" s="126"/>
      <c r="I9" s="126"/>
    </row>
    <row r="10" spans="1:9" x14ac:dyDescent="0.2">
      <c r="A10" s="126" t="s">
        <v>229</v>
      </c>
      <c r="B10" s="126"/>
      <c r="C10" s="126"/>
      <c r="D10" s="126"/>
      <c r="E10" s="126"/>
      <c r="F10" s="126"/>
      <c r="G10" s="126"/>
      <c r="H10" s="126"/>
      <c r="I10" s="126"/>
    </row>
    <row r="11" spans="1:9" x14ac:dyDescent="0.2">
      <c r="A11" s="126"/>
      <c r="B11" s="126"/>
      <c r="C11" s="126"/>
      <c r="D11" s="126"/>
      <c r="E11" s="126"/>
      <c r="F11" s="126"/>
      <c r="G11" s="126"/>
      <c r="H11" s="126"/>
      <c r="I11" s="126"/>
    </row>
    <row r="12" spans="1:9" ht="31.5" customHeight="1" x14ac:dyDescent="0.2">
      <c r="A12" s="220" t="s">
        <v>230</v>
      </c>
      <c r="B12" s="220"/>
      <c r="C12" s="220"/>
      <c r="D12" s="220"/>
      <c r="E12" s="220"/>
      <c r="F12" s="220"/>
      <c r="G12" s="220"/>
      <c r="H12" s="220"/>
      <c r="I12" s="220"/>
    </row>
    <row r="13" spans="1:9" x14ac:dyDescent="0.2">
      <c r="A13" s="126"/>
      <c r="B13" s="126"/>
      <c r="C13" s="126"/>
      <c r="D13" s="126"/>
      <c r="E13" s="126"/>
      <c r="F13" s="126"/>
      <c r="G13" s="126"/>
      <c r="H13" s="126"/>
      <c r="I13" s="126"/>
    </row>
    <row r="14" spans="1:9" ht="12" customHeight="1" x14ac:dyDescent="0.2">
      <c r="A14" s="213"/>
      <c r="B14" s="213"/>
      <c r="C14" s="213"/>
      <c r="D14" s="213"/>
      <c r="E14" s="213"/>
      <c r="F14" s="213"/>
      <c r="G14" s="213"/>
      <c r="H14" s="213"/>
      <c r="I14" s="213"/>
    </row>
    <row r="15" spans="1:9" x14ac:dyDescent="0.2">
      <c r="A15" s="126"/>
      <c r="B15" s="126"/>
      <c r="C15" s="126"/>
      <c r="D15" s="126"/>
      <c r="E15" s="126"/>
      <c r="F15" s="126"/>
      <c r="G15" s="126"/>
      <c r="H15" s="126"/>
      <c r="I15" s="126"/>
    </row>
    <row r="16" spans="1:9" ht="25.5" customHeight="1" x14ac:dyDescent="0.2">
      <c r="A16" s="240" t="s">
        <v>231</v>
      </c>
      <c r="B16" s="240"/>
      <c r="C16" s="240"/>
      <c r="D16" s="240"/>
      <c r="E16" s="240"/>
      <c r="F16" s="240"/>
      <c r="G16" s="240"/>
      <c r="H16" s="240"/>
      <c r="I16" s="240"/>
    </row>
    <row r="17" spans="1:11" x14ac:dyDescent="0.2">
      <c r="A17" s="126"/>
      <c r="B17" s="126"/>
      <c r="C17" s="126"/>
      <c r="D17" s="126"/>
      <c r="E17" s="126"/>
      <c r="F17" s="126"/>
      <c r="G17" s="126"/>
      <c r="H17" s="126"/>
      <c r="I17" s="126"/>
    </row>
    <row r="18" spans="1:11" x14ac:dyDescent="0.2">
      <c r="A18" s="221" t="s">
        <v>22</v>
      </c>
      <c r="B18" s="222"/>
      <c r="C18" s="222"/>
      <c r="D18" s="222"/>
      <c r="E18" s="222"/>
      <c r="F18" s="222"/>
      <c r="G18" s="222"/>
      <c r="H18" s="222"/>
      <c r="I18" s="223"/>
    </row>
    <row r="19" spans="1:11" s="150" customFormat="1" x14ac:dyDescent="0.2">
      <c r="A19" s="10"/>
      <c r="B19" s="11"/>
      <c r="C19" s="12" t="s">
        <v>23</v>
      </c>
      <c r="D19" s="12" t="s">
        <v>24</v>
      </c>
      <c r="E19" s="12" t="s">
        <v>25</v>
      </c>
      <c r="F19" s="12" t="s">
        <v>26</v>
      </c>
      <c r="G19" s="12" t="s">
        <v>27</v>
      </c>
      <c r="H19" s="12" t="s">
        <v>28</v>
      </c>
      <c r="I19" s="12" t="s">
        <v>29</v>
      </c>
    </row>
    <row r="20" spans="1:11" x14ac:dyDescent="0.2">
      <c r="A20" s="130"/>
      <c r="B20" s="131"/>
      <c r="C20" s="157" t="s">
        <v>30</v>
      </c>
      <c r="D20" s="157" t="s">
        <v>30</v>
      </c>
      <c r="E20" s="157" t="s">
        <v>30</v>
      </c>
      <c r="F20" s="14" t="s">
        <v>30</v>
      </c>
      <c r="G20" s="14" t="s">
        <v>30</v>
      </c>
      <c r="H20" s="157" t="s">
        <v>31</v>
      </c>
      <c r="I20" s="157" t="s">
        <v>31</v>
      </c>
    </row>
    <row r="21" spans="1:11" x14ac:dyDescent="0.2">
      <c r="A21" s="130" t="s">
        <v>32</v>
      </c>
      <c r="B21" s="131"/>
      <c r="C21" s="132">
        <v>510948</v>
      </c>
      <c r="D21" s="132">
        <v>510948</v>
      </c>
      <c r="E21" s="132">
        <v>515246</v>
      </c>
      <c r="F21" s="111">
        <v>1077202</v>
      </c>
      <c r="G21" s="111">
        <v>515246</v>
      </c>
      <c r="H21" s="111">
        <v>515246</v>
      </c>
      <c r="I21" s="111">
        <v>515246</v>
      </c>
      <c r="K21" s="133"/>
    </row>
    <row r="22" spans="1:11" x14ac:dyDescent="0.2">
      <c r="A22" s="130" t="s">
        <v>33</v>
      </c>
      <c r="B22" s="131"/>
      <c r="C22" s="132">
        <v>1624290.9000000001</v>
      </c>
      <c r="D22" s="132">
        <v>1840657.57</v>
      </c>
      <c r="E22" s="132">
        <v>2102538.7000000002</v>
      </c>
      <c r="F22" s="111">
        <f t="shared" ref="F22:I22" si="0">E33</f>
        <v>2213282.16</v>
      </c>
      <c r="G22" s="111">
        <f t="shared" si="0"/>
        <v>1111102.3800000004</v>
      </c>
      <c r="H22" s="111">
        <f t="shared" si="0"/>
        <v>1155094.4500000002</v>
      </c>
      <c r="I22" s="111">
        <f t="shared" si="0"/>
        <v>1050094.4500000002</v>
      </c>
      <c r="K22" s="133"/>
    </row>
    <row r="23" spans="1:11" x14ac:dyDescent="0.2">
      <c r="A23" s="130" t="s">
        <v>34</v>
      </c>
      <c r="B23" s="131"/>
      <c r="C23" s="132">
        <v>368261.67</v>
      </c>
      <c r="D23" s="111">
        <v>360900.14</v>
      </c>
      <c r="E23" s="111">
        <v>435191.19</v>
      </c>
      <c r="F23" s="111">
        <v>397259.28</v>
      </c>
      <c r="G23" s="111">
        <v>313112.19</v>
      </c>
      <c r="H23" s="111">
        <v>395000</v>
      </c>
      <c r="I23" s="111">
        <v>395000</v>
      </c>
    </row>
    <row r="24" spans="1:11" x14ac:dyDescent="0.2">
      <c r="A24" s="130" t="s">
        <v>35</v>
      </c>
      <c r="B24" s="131"/>
      <c r="C24" s="132">
        <v>151895</v>
      </c>
      <c r="D24" s="132">
        <v>99019.01</v>
      </c>
      <c r="E24" s="132">
        <v>324447.73</v>
      </c>
      <c r="F24" s="111">
        <f>1499439.06-1000000</f>
        <v>499439.06000000006</v>
      </c>
      <c r="G24" s="111">
        <v>269120.12</v>
      </c>
      <c r="H24" s="111">
        <v>500000</v>
      </c>
      <c r="I24" s="111">
        <v>500000</v>
      </c>
      <c r="K24" s="133"/>
    </row>
    <row r="25" spans="1:11" x14ac:dyDescent="0.2">
      <c r="A25" s="130"/>
      <c r="B25" s="131"/>
      <c r="C25" s="132"/>
      <c r="D25" s="132"/>
      <c r="E25" s="132"/>
      <c r="F25" s="111"/>
      <c r="G25" s="111"/>
      <c r="H25" s="111"/>
      <c r="I25" s="111"/>
    </row>
    <row r="26" spans="1:11" x14ac:dyDescent="0.2">
      <c r="A26" s="130" t="s">
        <v>36</v>
      </c>
      <c r="B26" s="128"/>
      <c r="C26" s="160"/>
      <c r="D26" s="160"/>
      <c r="E26" s="160"/>
      <c r="F26" s="160"/>
      <c r="G26" s="134"/>
      <c r="H26" s="134"/>
      <c r="I26" s="134"/>
    </row>
    <row r="27" spans="1:11" x14ac:dyDescent="0.2">
      <c r="A27" s="18" t="s">
        <v>215</v>
      </c>
      <c r="B27" s="128"/>
      <c r="C27" s="161"/>
      <c r="D27" s="161"/>
      <c r="E27" s="161"/>
      <c r="F27" s="161"/>
      <c r="G27" s="183"/>
      <c r="H27" s="183"/>
      <c r="I27" s="183"/>
    </row>
    <row r="28" spans="1:11" x14ac:dyDescent="0.2">
      <c r="A28" s="136" t="s">
        <v>38</v>
      </c>
      <c r="B28" s="137"/>
      <c r="C28" s="132"/>
      <c r="D28" s="132"/>
      <c r="E28" s="132"/>
      <c r="F28" s="132">
        <v>-1000000</v>
      </c>
      <c r="G28" s="132"/>
      <c r="H28" s="132"/>
      <c r="I28" s="132"/>
    </row>
    <row r="29" spans="1:11" x14ac:dyDescent="0.2">
      <c r="A29" s="136"/>
      <c r="B29" s="137"/>
      <c r="C29" s="132"/>
      <c r="D29" s="132"/>
      <c r="E29" s="132"/>
      <c r="F29" s="132"/>
      <c r="G29" s="132"/>
      <c r="H29" s="132"/>
      <c r="I29" s="132"/>
    </row>
    <row r="30" spans="1:11" x14ac:dyDescent="0.2">
      <c r="A30" s="136"/>
      <c r="B30" s="137"/>
      <c r="C30" s="132"/>
      <c r="D30" s="132"/>
      <c r="E30" s="132"/>
      <c r="F30" s="132"/>
      <c r="G30" s="132"/>
      <c r="H30" s="132"/>
      <c r="I30" s="132"/>
    </row>
    <row r="31" spans="1:11" x14ac:dyDescent="0.2">
      <c r="A31" s="130" t="s">
        <v>39</v>
      </c>
      <c r="B31" s="131"/>
      <c r="C31" s="132"/>
      <c r="D31" s="132"/>
      <c r="E31" s="132"/>
      <c r="F31" s="132">
        <f>SUM(F28:F30)</f>
        <v>-1000000</v>
      </c>
      <c r="G31" s="132"/>
      <c r="H31" s="132"/>
      <c r="I31" s="132"/>
    </row>
    <row r="32" spans="1:11" x14ac:dyDescent="0.2">
      <c r="A32" s="130"/>
      <c r="B32" s="131"/>
      <c r="C32" s="132"/>
      <c r="D32" s="132"/>
      <c r="E32" s="132"/>
      <c r="F32" s="132"/>
      <c r="G32" s="132"/>
      <c r="H32" s="132"/>
      <c r="I32" s="132"/>
    </row>
    <row r="33" spans="1:9" x14ac:dyDescent="0.2">
      <c r="A33" s="130" t="s">
        <v>40</v>
      </c>
      <c r="B33" s="131"/>
      <c r="C33" s="134">
        <v>1840657.57</v>
      </c>
      <c r="D33" s="134">
        <v>2102538.7000000002</v>
      </c>
      <c r="E33" s="134">
        <v>2213282.16</v>
      </c>
      <c r="F33" s="134">
        <f>+F22+F23-F24+F31</f>
        <v>1111102.3800000004</v>
      </c>
      <c r="G33" s="134">
        <f t="shared" ref="G33:I33" si="1">+G22+G23-G24+G31</f>
        <v>1155094.4500000002</v>
      </c>
      <c r="H33" s="134">
        <f t="shared" si="1"/>
        <v>1050094.4500000002</v>
      </c>
      <c r="I33" s="134">
        <f t="shared" si="1"/>
        <v>945094.45000000019</v>
      </c>
    </row>
    <row r="34" spans="1:9" x14ac:dyDescent="0.2">
      <c r="A34" s="136"/>
      <c r="B34" s="137"/>
      <c r="C34" s="132"/>
      <c r="D34" s="132"/>
      <c r="E34" s="132"/>
      <c r="F34" s="132"/>
      <c r="G34" s="132"/>
      <c r="H34" s="132"/>
      <c r="I34" s="132"/>
    </row>
    <row r="35" spans="1:9" x14ac:dyDescent="0.2">
      <c r="A35" s="130" t="s">
        <v>41</v>
      </c>
      <c r="B35" s="131"/>
      <c r="C35" s="132">
        <v>135000</v>
      </c>
      <c r="D35" s="132">
        <v>480000</v>
      </c>
      <c r="E35" s="132">
        <v>480000</v>
      </c>
      <c r="F35" s="111">
        <v>220043.42</v>
      </c>
      <c r="G35" s="111">
        <v>184622.81</v>
      </c>
      <c r="H35" s="111">
        <v>500000</v>
      </c>
      <c r="I35" s="111">
        <v>500000</v>
      </c>
    </row>
    <row r="36" spans="1:9" x14ac:dyDescent="0.2">
      <c r="A36" s="136"/>
      <c r="B36" s="137"/>
      <c r="C36" s="132"/>
      <c r="D36" s="132"/>
      <c r="E36" s="132"/>
      <c r="F36" s="132"/>
      <c r="G36" s="132"/>
      <c r="H36" s="132"/>
      <c r="I36" s="132"/>
    </row>
    <row r="37" spans="1:9" x14ac:dyDescent="0.2">
      <c r="A37" s="130" t="s">
        <v>42</v>
      </c>
      <c r="B37" s="139"/>
      <c r="C37" s="141">
        <v>1705657.57</v>
      </c>
      <c r="D37" s="141">
        <v>1622538.7000000002</v>
      </c>
      <c r="E37" s="141">
        <v>1733282.1600000001</v>
      </c>
      <c r="F37" s="141">
        <f t="shared" ref="F37:I37" si="2">F33-F35</f>
        <v>891058.96000000031</v>
      </c>
      <c r="G37" s="141">
        <f t="shared" si="2"/>
        <v>970471.64000000013</v>
      </c>
      <c r="H37" s="141">
        <f t="shared" si="2"/>
        <v>550094.45000000019</v>
      </c>
      <c r="I37" s="141">
        <f t="shared" si="2"/>
        <v>445094.45000000019</v>
      </c>
    </row>
    <row r="38" spans="1:9" x14ac:dyDescent="0.2">
      <c r="A38" s="165"/>
      <c r="B38" s="165"/>
      <c r="C38" s="166"/>
      <c r="D38" s="166"/>
      <c r="E38" s="166"/>
      <c r="F38" s="166"/>
      <c r="G38" s="166"/>
      <c r="H38" s="166"/>
      <c r="I38" s="166"/>
    </row>
    <row r="39" spans="1:9" x14ac:dyDescent="0.2">
      <c r="A39" s="167" t="s">
        <v>43</v>
      </c>
      <c r="B39" s="127"/>
      <c r="C39" s="168"/>
      <c r="D39" s="168"/>
      <c r="E39" s="169"/>
      <c r="F39" s="169"/>
      <c r="G39" s="169"/>
      <c r="H39" s="169"/>
      <c r="I39" s="169"/>
    </row>
    <row r="40" spans="1:9" x14ac:dyDescent="0.2">
      <c r="A40" s="170" t="s">
        <v>216</v>
      </c>
      <c r="B40" s="137"/>
      <c r="C40" s="163"/>
      <c r="D40" s="163"/>
      <c r="E40" s="138"/>
      <c r="F40" s="138"/>
      <c r="G40" s="138"/>
      <c r="H40" s="138"/>
      <c r="I40" s="138"/>
    </row>
    <row r="41" spans="1:9" x14ac:dyDescent="0.2">
      <c r="A41" s="130"/>
      <c r="B41" s="131"/>
      <c r="C41" s="132"/>
      <c r="D41" s="132"/>
      <c r="E41" s="132"/>
      <c r="F41" s="132"/>
      <c r="G41" s="132"/>
      <c r="H41" s="132"/>
      <c r="I41" s="132"/>
    </row>
    <row r="42" spans="1:9" x14ac:dyDescent="0.2">
      <c r="A42" s="130" t="s">
        <v>45</v>
      </c>
      <c r="B42" s="131"/>
      <c r="C42" s="111"/>
      <c r="D42" s="111"/>
      <c r="E42" s="132"/>
      <c r="F42" s="132"/>
      <c r="G42" s="132"/>
      <c r="H42" s="132"/>
      <c r="I42" s="132"/>
    </row>
    <row r="43" spans="1:9" x14ac:dyDescent="0.2">
      <c r="A43" s="130"/>
      <c r="B43" s="131"/>
      <c r="C43" s="111"/>
      <c r="D43" s="111"/>
      <c r="E43" s="132"/>
      <c r="F43" s="132"/>
      <c r="G43" s="132"/>
      <c r="H43" s="132"/>
      <c r="I43" s="132"/>
    </row>
    <row r="44" spans="1:9" x14ac:dyDescent="0.2">
      <c r="A44" s="170" t="s">
        <v>46</v>
      </c>
      <c r="B44" s="139"/>
      <c r="C44" s="111"/>
      <c r="D44" s="111"/>
      <c r="E44" s="132"/>
      <c r="F44" s="132"/>
      <c r="G44" s="132"/>
      <c r="H44" s="132"/>
      <c r="I44" s="132"/>
    </row>
    <row r="45" spans="1:9" x14ac:dyDescent="0.2">
      <c r="A45" s="171" t="s">
        <v>47</v>
      </c>
      <c r="B45" s="172"/>
      <c r="C45" s="111"/>
      <c r="D45" s="111"/>
      <c r="E45" s="132"/>
      <c r="F45" s="132"/>
      <c r="G45" s="132"/>
      <c r="H45" s="132"/>
      <c r="I45" s="132"/>
    </row>
  </sheetData>
  <mergeCells count="5">
    <mergeCell ref="A8:I8"/>
    <mergeCell ref="A12:I12"/>
    <mergeCell ref="A14:I14"/>
    <mergeCell ref="A16:I16"/>
    <mergeCell ref="A18:I18"/>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2023 Legislature</oddHeader>
    <oddFooter>&amp;LForm 37-47 (rev. 7/19/22)&amp;R&amp;D  &amp;T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B2B21B-4410-4BA7-94A6-0F24E196DB89}">
  <sheetPr>
    <pageSetUpPr fitToPage="1"/>
  </sheetPr>
  <dimension ref="A2:I43"/>
  <sheetViews>
    <sheetView zoomScale="90" zoomScaleNormal="90" workbookViewId="0">
      <selection activeCell="J8" sqref="J8"/>
    </sheetView>
  </sheetViews>
  <sheetFormatPr defaultColWidth="9.140625" defaultRowHeight="12.75" x14ac:dyDescent="0.2"/>
  <cols>
    <col min="1" max="2" width="14.7109375" style="2" customWidth="1"/>
    <col min="3" max="8" width="14" style="2" customWidth="1"/>
    <col min="9" max="9" width="13.140625" style="2" customWidth="1"/>
    <col min="10" max="16384" width="9.140625" style="2"/>
  </cols>
  <sheetData>
    <row r="2" spans="1:9" s="100" customFormat="1" x14ac:dyDescent="0.2">
      <c r="A2" s="100" t="s">
        <v>0</v>
      </c>
      <c r="B2" s="102" t="s">
        <v>1</v>
      </c>
      <c r="C2" s="102"/>
      <c r="D2" s="102"/>
      <c r="G2" s="103" t="s">
        <v>2</v>
      </c>
      <c r="H2" s="97" t="s">
        <v>102</v>
      </c>
      <c r="I2" s="102"/>
    </row>
    <row r="3" spans="1:9" s="100" customFormat="1" x14ac:dyDescent="0.2">
      <c r="A3" s="100" t="s">
        <v>4</v>
      </c>
      <c r="B3" s="102" t="s">
        <v>77</v>
      </c>
      <c r="C3" s="102"/>
      <c r="D3" s="102"/>
      <c r="G3" s="103" t="s">
        <v>6</v>
      </c>
      <c r="H3" s="104" t="s">
        <v>103</v>
      </c>
      <c r="I3" s="104"/>
    </row>
    <row r="4" spans="1:9" s="100" customFormat="1" x14ac:dyDescent="0.2">
      <c r="A4" s="100" t="s">
        <v>8</v>
      </c>
      <c r="B4" s="102" t="s">
        <v>104</v>
      </c>
      <c r="C4" s="102"/>
      <c r="D4" s="102"/>
      <c r="G4" s="103" t="s">
        <v>10</v>
      </c>
      <c r="H4" s="102" t="s">
        <v>11</v>
      </c>
      <c r="I4" s="102"/>
    </row>
    <row r="5" spans="1:9" s="100" customFormat="1" x14ac:dyDescent="0.2">
      <c r="A5" s="100" t="s">
        <v>12</v>
      </c>
      <c r="B5" s="102" t="s">
        <v>105</v>
      </c>
      <c r="C5" s="104"/>
      <c r="D5" s="104"/>
      <c r="G5" s="103" t="s">
        <v>14</v>
      </c>
      <c r="H5" s="104" t="s">
        <v>106</v>
      </c>
      <c r="I5" s="104"/>
    </row>
    <row r="8" spans="1:9" s="100" customFormat="1" ht="29.25" customHeight="1" x14ac:dyDescent="0.2">
      <c r="A8" s="207" t="s">
        <v>107</v>
      </c>
      <c r="B8" s="207"/>
      <c r="C8" s="207"/>
      <c r="D8" s="207"/>
      <c r="E8" s="207"/>
      <c r="F8" s="207"/>
      <c r="G8" s="207"/>
      <c r="H8" s="207"/>
      <c r="I8" s="207"/>
    </row>
    <row r="9" spans="1:9" s="100" customFormat="1" x14ac:dyDescent="0.2"/>
    <row r="10" spans="1:9" s="100" customFormat="1" x14ac:dyDescent="0.2">
      <c r="A10" s="207" t="s">
        <v>108</v>
      </c>
      <c r="B10" s="207"/>
      <c r="C10" s="207"/>
      <c r="D10" s="207"/>
      <c r="E10" s="207"/>
      <c r="F10" s="207"/>
      <c r="G10" s="207"/>
      <c r="H10" s="207"/>
      <c r="I10" s="207"/>
    </row>
    <row r="11" spans="1:9" s="100" customFormat="1" x14ac:dyDescent="0.2"/>
    <row r="12" spans="1:9" s="100" customFormat="1" ht="96" customHeight="1" x14ac:dyDescent="0.2">
      <c r="A12" s="241" t="s">
        <v>109</v>
      </c>
      <c r="B12" s="241"/>
      <c r="C12" s="241"/>
      <c r="D12" s="241"/>
      <c r="E12" s="241"/>
      <c r="F12" s="241"/>
      <c r="G12" s="241"/>
      <c r="H12" s="241"/>
      <c r="I12" s="241"/>
    </row>
    <row r="13" spans="1:9" s="100" customFormat="1" x14ac:dyDescent="0.2"/>
    <row r="14" spans="1:9" s="100" customFormat="1" ht="37.700000000000003" customHeight="1" x14ac:dyDescent="0.2">
      <c r="A14" s="207" t="s">
        <v>110</v>
      </c>
      <c r="B14" s="207"/>
      <c r="C14" s="207"/>
      <c r="D14" s="207"/>
      <c r="E14" s="207"/>
      <c r="F14" s="207"/>
      <c r="G14" s="207"/>
      <c r="H14" s="207"/>
      <c r="I14" s="207"/>
    </row>
    <row r="16" spans="1:9" x14ac:dyDescent="0.2">
      <c r="A16" s="208" t="s">
        <v>22</v>
      </c>
      <c r="B16" s="209"/>
      <c r="C16" s="209"/>
      <c r="D16" s="209"/>
      <c r="E16" s="209"/>
      <c r="F16" s="209"/>
      <c r="G16" s="209"/>
      <c r="H16" s="209"/>
      <c r="I16" s="210"/>
    </row>
    <row r="17" spans="1:9" x14ac:dyDescent="0.2">
      <c r="A17" s="18"/>
      <c r="B17" s="22"/>
      <c r="C17" s="13" t="s">
        <v>23</v>
      </c>
      <c r="D17" s="13" t="s">
        <v>24</v>
      </c>
      <c r="E17" s="13" t="s">
        <v>25</v>
      </c>
      <c r="F17" s="13" t="s">
        <v>26</v>
      </c>
      <c r="G17" s="13" t="s">
        <v>27</v>
      </c>
      <c r="H17" s="13" t="s">
        <v>28</v>
      </c>
      <c r="I17" s="13" t="s">
        <v>29</v>
      </c>
    </row>
    <row r="18" spans="1:9" x14ac:dyDescent="0.2">
      <c r="A18" s="18"/>
      <c r="B18" s="22"/>
      <c r="C18" s="44" t="s">
        <v>30</v>
      </c>
      <c r="D18" s="15" t="s">
        <v>30</v>
      </c>
      <c r="E18" s="15" t="s">
        <v>30</v>
      </c>
      <c r="F18" s="14" t="s">
        <v>30</v>
      </c>
      <c r="G18" s="14" t="s">
        <v>30</v>
      </c>
      <c r="H18" s="15" t="s">
        <v>31</v>
      </c>
      <c r="I18" s="15" t="s">
        <v>31</v>
      </c>
    </row>
    <row r="19" spans="1:9" x14ac:dyDescent="0.2">
      <c r="A19" s="18" t="s">
        <v>32</v>
      </c>
      <c r="B19" s="22"/>
      <c r="C19" s="25">
        <v>634615</v>
      </c>
      <c r="D19" s="25">
        <v>634615</v>
      </c>
      <c r="E19" s="25">
        <v>634615</v>
      </c>
      <c r="F19" s="25">
        <v>634615</v>
      </c>
      <c r="G19" s="25">
        <v>634615</v>
      </c>
      <c r="H19" s="25">
        <v>634615</v>
      </c>
      <c r="I19" s="25">
        <v>350000</v>
      </c>
    </row>
    <row r="20" spans="1:9" x14ac:dyDescent="0.2">
      <c r="A20" s="18" t="s">
        <v>33</v>
      </c>
      <c r="B20" s="22"/>
      <c r="C20" s="25">
        <v>539055.78</v>
      </c>
      <c r="D20" s="25">
        <v>351308.19</v>
      </c>
      <c r="E20" s="25">
        <v>259223.05999999994</v>
      </c>
      <c r="F20" s="25">
        <f>E31</f>
        <v>140712.20999999996</v>
      </c>
      <c r="G20" s="25">
        <f>F31</f>
        <v>147117.75999999998</v>
      </c>
      <c r="H20" s="25">
        <v>250062</v>
      </c>
      <c r="I20" s="25">
        <f>H31</f>
        <v>353007</v>
      </c>
    </row>
    <row r="21" spans="1:9" x14ac:dyDescent="0.2">
      <c r="A21" s="18" t="s">
        <v>34</v>
      </c>
      <c r="B21" s="22"/>
      <c r="C21" s="25">
        <v>321215.37</v>
      </c>
      <c r="D21" s="25">
        <v>338507.48</v>
      </c>
      <c r="E21" s="25">
        <v>314597</v>
      </c>
      <c r="F21" s="25">
        <v>264000.21000000002</v>
      </c>
      <c r="G21" s="25">
        <v>314333.89</v>
      </c>
      <c r="H21" s="25">
        <v>313273</v>
      </c>
      <c r="I21" s="25">
        <v>300000</v>
      </c>
    </row>
    <row r="22" spans="1:9" x14ac:dyDescent="0.2">
      <c r="A22" s="18" t="s">
        <v>35</v>
      </c>
      <c r="B22" s="22"/>
      <c r="C22" s="25">
        <v>508962.96</v>
      </c>
      <c r="D22" s="25">
        <v>430592.61</v>
      </c>
      <c r="E22" s="21">
        <v>433107.85</v>
      </c>
      <c r="F22" s="25">
        <v>257594.66</v>
      </c>
      <c r="G22" s="25">
        <v>177519.65</v>
      </c>
      <c r="H22" s="25">
        <v>210328</v>
      </c>
      <c r="I22" s="25">
        <v>300000</v>
      </c>
    </row>
    <row r="23" spans="1:9" x14ac:dyDescent="0.2">
      <c r="A23" s="18"/>
      <c r="B23" s="22"/>
      <c r="C23" s="25"/>
      <c r="D23" s="25"/>
      <c r="E23" s="25"/>
      <c r="F23" s="25"/>
      <c r="G23" s="25"/>
      <c r="H23" s="25"/>
      <c r="I23" s="25"/>
    </row>
    <row r="24" spans="1:9" x14ac:dyDescent="0.2">
      <c r="A24" s="18" t="s">
        <v>36</v>
      </c>
      <c r="B24" s="19"/>
      <c r="C24" s="20"/>
      <c r="D24" s="20"/>
      <c r="E24" s="20"/>
      <c r="F24" s="20"/>
      <c r="G24" s="20"/>
      <c r="H24" s="21"/>
      <c r="I24" s="21"/>
    </row>
    <row r="25" spans="1:9" x14ac:dyDescent="0.2">
      <c r="A25" s="105" t="s">
        <v>37</v>
      </c>
      <c r="B25" s="106"/>
      <c r="C25" s="107"/>
      <c r="D25" s="108"/>
      <c r="E25" s="108"/>
      <c r="F25" s="20"/>
      <c r="G25" s="20"/>
      <c r="H25" s="21"/>
      <c r="I25" s="21"/>
    </row>
    <row r="26" spans="1:9" x14ac:dyDescent="0.2">
      <c r="A26" s="109"/>
      <c r="B26" s="110"/>
      <c r="C26" s="111"/>
      <c r="D26" s="111"/>
      <c r="E26" s="111"/>
      <c r="F26" s="25"/>
      <c r="G26" s="25"/>
      <c r="H26" s="25"/>
      <c r="I26" s="25"/>
    </row>
    <row r="27" spans="1:9" ht="12.75" customHeight="1" x14ac:dyDescent="0.2">
      <c r="A27" s="109"/>
      <c r="B27" s="110"/>
      <c r="C27" s="111"/>
      <c r="D27" s="111"/>
      <c r="E27" s="111"/>
      <c r="F27" s="25"/>
      <c r="G27" s="25"/>
      <c r="H27" s="25"/>
      <c r="I27" s="25"/>
    </row>
    <row r="28" spans="1:9" x14ac:dyDescent="0.2">
      <c r="A28" s="109"/>
      <c r="B28" s="110"/>
      <c r="C28" s="111"/>
      <c r="D28" s="111"/>
      <c r="E28" s="111"/>
      <c r="F28" s="25"/>
      <c r="G28" s="25"/>
      <c r="H28" s="25"/>
      <c r="I28" s="25"/>
    </row>
    <row r="29" spans="1:9" x14ac:dyDescent="0.2">
      <c r="A29" s="18" t="s">
        <v>39</v>
      </c>
      <c r="B29" s="22"/>
      <c r="C29" s="21">
        <v>0</v>
      </c>
      <c r="D29" s="21">
        <v>0</v>
      </c>
      <c r="E29" s="21">
        <v>0</v>
      </c>
      <c r="F29" s="21">
        <f>SUM(F26:F28)</f>
        <v>0</v>
      </c>
      <c r="G29" s="21">
        <f>SUM(G26:G28)</f>
        <v>0</v>
      </c>
      <c r="H29" s="21">
        <f>SUM(H26:H28)</f>
        <v>0</v>
      </c>
      <c r="I29" s="21">
        <f>SUM(I26:I28)</f>
        <v>0</v>
      </c>
    </row>
    <row r="30" spans="1:9" x14ac:dyDescent="0.2">
      <c r="A30" s="18"/>
      <c r="B30" s="22"/>
      <c r="C30" s="25"/>
      <c r="D30" s="25"/>
      <c r="E30" s="25"/>
      <c r="F30" s="25"/>
      <c r="G30" s="25"/>
      <c r="H30" s="25"/>
      <c r="I30" s="25"/>
    </row>
    <row r="31" spans="1:9" x14ac:dyDescent="0.2">
      <c r="A31" s="18" t="s">
        <v>40</v>
      </c>
      <c r="B31" s="22"/>
      <c r="C31" s="21">
        <v>351308.19</v>
      </c>
      <c r="D31" s="21">
        <v>259223.05999999994</v>
      </c>
      <c r="E31" s="21">
        <v>140712.20999999996</v>
      </c>
      <c r="F31" s="21">
        <f>+F20+F21-F22+F29</f>
        <v>147117.75999999998</v>
      </c>
      <c r="G31" s="21">
        <f>+G20+G21-G22+G29</f>
        <v>283932</v>
      </c>
      <c r="H31" s="21">
        <f>+H20+H21-H22+H29</f>
        <v>353007</v>
      </c>
      <c r="I31" s="21">
        <f>+I20+I21-I22+I29</f>
        <v>353007</v>
      </c>
    </row>
    <row r="32" spans="1:9" x14ac:dyDescent="0.2">
      <c r="A32" s="23"/>
      <c r="B32" s="24"/>
      <c r="C32" s="38"/>
      <c r="D32" s="38"/>
      <c r="E32" s="25"/>
      <c r="F32" s="25"/>
      <c r="G32" s="25"/>
      <c r="H32" s="25"/>
      <c r="I32" s="25"/>
    </row>
    <row r="33" spans="1:9" x14ac:dyDescent="0.2">
      <c r="A33" s="18" t="s">
        <v>41</v>
      </c>
      <c r="B33" s="22"/>
      <c r="C33" s="38">
        <v>89669.08</v>
      </c>
      <c r="D33" s="38">
        <v>213433.89</v>
      </c>
      <c r="E33" s="25">
        <v>92302.96</v>
      </c>
      <c r="F33" s="25">
        <v>55000</v>
      </c>
      <c r="G33" s="25">
        <v>86808.18</v>
      </c>
      <c r="H33" s="25">
        <v>0</v>
      </c>
      <c r="I33" s="25">
        <v>0</v>
      </c>
    </row>
    <row r="34" spans="1:9" x14ac:dyDescent="0.2">
      <c r="A34" s="23"/>
      <c r="B34" s="24"/>
      <c r="C34" s="38"/>
      <c r="D34" s="38"/>
      <c r="E34" s="25"/>
      <c r="F34" s="25"/>
      <c r="G34" s="25"/>
      <c r="H34" s="25"/>
      <c r="I34" s="25"/>
    </row>
    <row r="35" spans="1:9" x14ac:dyDescent="0.2">
      <c r="A35" s="18" t="s">
        <v>42</v>
      </c>
      <c r="B35" s="46"/>
      <c r="C35" s="47">
        <f t="shared" ref="C35:I35" si="0">C31-C33</f>
        <v>261639.11</v>
      </c>
      <c r="D35" s="47">
        <f t="shared" si="0"/>
        <v>45789.169999999925</v>
      </c>
      <c r="E35" s="48">
        <f t="shared" si="0"/>
        <v>48409.249999999956</v>
      </c>
      <c r="F35" s="48">
        <f t="shared" si="0"/>
        <v>92117.75999999998</v>
      </c>
      <c r="G35" s="48">
        <f t="shared" si="0"/>
        <v>197123.82</v>
      </c>
      <c r="H35" s="48">
        <f t="shared" si="0"/>
        <v>353007</v>
      </c>
      <c r="I35" s="48">
        <f t="shared" si="0"/>
        <v>353007</v>
      </c>
    </row>
    <row r="36" spans="1:9" x14ac:dyDescent="0.2">
      <c r="A36" s="49"/>
      <c r="B36" s="49"/>
      <c r="C36" s="50"/>
      <c r="D36" s="50"/>
      <c r="E36" s="50"/>
      <c r="F36" s="50"/>
      <c r="G36" s="50"/>
      <c r="H36" s="50"/>
      <c r="I36" s="50"/>
    </row>
    <row r="37" spans="1:9" x14ac:dyDescent="0.2">
      <c r="A37" s="51" t="s">
        <v>43</v>
      </c>
      <c r="B37" s="41"/>
      <c r="C37" s="35"/>
      <c r="D37" s="35"/>
      <c r="E37" s="35"/>
      <c r="F37" s="35"/>
      <c r="G37" s="35"/>
      <c r="H37" s="35"/>
      <c r="I37" s="35"/>
    </row>
    <row r="38" spans="1:9" x14ac:dyDescent="0.2">
      <c r="A38" s="52" t="s">
        <v>44</v>
      </c>
      <c r="B38" s="24"/>
      <c r="C38" s="38"/>
      <c r="D38" s="38"/>
      <c r="E38" s="38"/>
      <c r="F38" s="38"/>
      <c r="G38" s="38"/>
      <c r="H38" s="38"/>
      <c r="I38" s="38"/>
    </row>
    <row r="39" spans="1:9" x14ac:dyDescent="0.2">
      <c r="A39" s="18"/>
      <c r="B39" s="22"/>
      <c r="C39" s="25"/>
      <c r="D39" s="25"/>
      <c r="E39" s="25"/>
      <c r="F39" s="25"/>
      <c r="G39" s="25"/>
      <c r="H39" s="25"/>
      <c r="I39" s="25"/>
    </row>
    <row r="40" spans="1:9" x14ac:dyDescent="0.2">
      <c r="A40" s="18" t="s">
        <v>45</v>
      </c>
      <c r="B40" s="22"/>
      <c r="C40" s="25"/>
      <c r="D40" s="25"/>
      <c r="E40" s="25"/>
      <c r="F40" s="25"/>
      <c r="G40" s="25"/>
      <c r="H40" s="25"/>
      <c r="I40" s="25"/>
    </row>
    <row r="41" spans="1:9" x14ac:dyDescent="0.2">
      <c r="A41" s="18"/>
      <c r="B41" s="22"/>
      <c r="C41" s="25"/>
      <c r="D41" s="25"/>
      <c r="E41" s="25"/>
      <c r="F41" s="25"/>
      <c r="G41" s="25"/>
      <c r="H41" s="25"/>
      <c r="I41" s="25"/>
    </row>
    <row r="42" spans="1:9" x14ac:dyDescent="0.2">
      <c r="A42" s="52" t="s">
        <v>46</v>
      </c>
      <c r="B42" s="46"/>
      <c r="C42" s="25"/>
      <c r="D42" s="25"/>
      <c r="E42" s="25"/>
      <c r="F42" s="25"/>
      <c r="G42" s="25"/>
      <c r="H42" s="25"/>
      <c r="I42" s="25"/>
    </row>
    <row r="43" spans="1:9" x14ac:dyDescent="0.2">
      <c r="A43" s="53" t="s">
        <v>47</v>
      </c>
      <c r="B43" s="54"/>
      <c r="C43" s="25"/>
      <c r="D43" s="25"/>
      <c r="E43" s="25"/>
      <c r="F43" s="25"/>
      <c r="G43" s="25"/>
      <c r="H43" s="25"/>
      <c r="I43" s="25"/>
    </row>
  </sheetData>
  <sheetProtection selectLockedCells="1"/>
  <mergeCells count="5">
    <mergeCell ref="A8:I8"/>
    <mergeCell ref="A10:I10"/>
    <mergeCell ref="A12:I12"/>
    <mergeCell ref="A14:I14"/>
    <mergeCell ref="A16:I16"/>
  </mergeCells>
  <printOptions horizontalCentered="1"/>
  <pageMargins left="0.75" right="0.75" top="0.6" bottom="0.55000000000000004" header="0.28000000000000003" footer="0.16"/>
  <pageSetup scale="8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2E4E30-270C-43B1-B60B-EA1969648A40}">
  <sheetPr>
    <pageSetUpPr fitToPage="1"/>
  </sheetPr>
  <dimension ref="A2:K44"/>
  <sheetViews>
    <sheetView zoomScaleNormal="100" zoomScaleSheetLayoutView="100" zoomScalePageLayoutView="90" workbookViewId="0">
      <selection activeCell="J8" sqref="J8"/>
    </sheetView>
  </sheetViews>
  <sheetFormatPr defaultColWidth="10.28515625" defaultRowHeight="12.75" x14ac:dyDescent="0.2"/>
  <cols>
    <col min="1" max="2" width="14.7109375" style="100" customWidth="1"/>
    <col min="3" max="8" width="14" style="100" customWidth="1"/>
    <col min="9" max="9" width="13.140625" style="100" customWidth="1"/>
    <col min="10" max="16384" width="10.28515625" style="100"/>
  </cols>
  <sheetData>
    <row r="2" spans="1:9" x14ac:dyDescent="0.2">
      <c r="A2" s="100" t="s">
        <v>0</v>
      </c>
      <c r="B2" s="102" t="s">
        <v>1</v>
      </c>
      <c r="C2" s="102"/>
      <c r="D2" s="102"/>
      <c r="G2" s="103" t="s">
        <v>2</v>
      </c>
      <c r="H2" s="3" t="s">
        <v>205</v>
      </c>
      <c r="I2" s="102"/>
    </row>
    <row r="3" spans="1:9" x14ac:dyDescent="0.2">
      <c r="A3" s="100" t="s">
        <v>4</v>
      </c>
      <c r="B3" s="102" t="s">
        <v>232</v>
      </c>
      <c r="C3" s="102"/>
      <c r="D3" s="102"/>
      <c r="G3" s="103" t="s">
        <v>6</v>
      </c>
      <c r="H3" s="5" t="s">
        <v>207</v>
      </c>
      <c r="I3" s="104"/>
    </row>
    <row r="4" spans="1:9" x14ac:dyDescent="0.2">
      <c r="A4" s="100" t="s">
        <v>8</v>
      </c>
      <c r="B4" s="102" t="s">
        <v>233</v>
      </c>
      <c r="C4" s="102"/>
      <c r="D4" s="102"/>
      <c r="G4" s="103" t="s">
        <v>10</v>
      </c>
      <c r="H4" s="102" t="s">
        <v>11</v>
      </c>
      <c r="I4" s="102"/>
    </row>
    <row r="5" spans="1:9" x14ac:dyDescent="0.2">
      <c r="A5" s="100" t="s">
        <v>12</v>
      </c>
      <c r="B5" s="102" t="s">
        <v>234</v>
      </c>
      <c r="C5" s="104"/>
      <c r="D5" s="104"/>
      <c r="G5" s="103" t="s">
        <v>14</v>
      </c>
      <c r="H5" s="104" t="s">
        <v>235</v>
      </c>
      <c r="I5" s="104"/>
    </row>
    <row r="7" spans="1:9" ht="7.5" customHeight="1" x14ac:dyDescent="0.2"/>
    <row r="8" spans="1:9" x14ac:dyDescent="0.2">
      <c r="A8" s="100" t="s">
        <v>236</v>
      </c>
    </row>
    <row r="10" spans="1:9" x14ac:dyDescent="0.2">
      <c r="A10" s="100" t="s">
        <v>237</v>
      </c>
    </row>
    <row r="12" spans="1:9" ht="41.45" customHeight="1" x14ac:dyDescent="0.2">
      <c r="A12" s="213" t="s">
        <v>238</v>
      </c>
      <c r="B12" s="213"/>
      <c r="C12" s="213"/>
      <c r="D12" s="213"/>
      <c r="E12" s="213"/>
      <c r="F12" s="213"/>
      <c r="G12" s="213"/>
      <c r="H12" s="213"/>
      <c r="I12" s="213"/>
    </row>
    <row r="15" spans="1:9" ht="10.5" customHeight="1" x14ac:dyDescent="0.2"/>
    <row r="16" spans="1:9" ht="54" customHeight="1" x14ac:dyDescent="0.2">
      <c r="A16" s="207" t="s">
        <v>239</v>
      </c>
      <c r="B16" s="207"/>
      <c r="C16" s="207"/>
      <c r="D16" s="207"/>
      <c r="E16" s="207"/>
      <c r="F16" s="207"/>
      <c r="G16" s="207"/>
      <c r="H16" s="207"/>
      <c r="I16" s="207"/>
    </row>
    <row r="18" spans="1:11" x14ac:dyDescent="0.2">
      <c r="A18" s="237" t="s">
        <v>22</v>
      </c>
      <c r="B18" s="238"/>
      <c r="C18" s="238"/>
      <c r="D18" s="238"/>
      <c r="E18" s="238"/>
      <c r="F18" s="238"/>
      <c r="G18" s="238"/>
      <c r="H18" s="238"/>
      <c r="I18" s="239"/>
    </row>
    <row r="19" spans="1:11" s="150" customFormat="1" x14ac:dyDescent="0.2">
      <c r="A19" s="10"/>
      <c r="B19" s="11"/>
      <c r="C19" s="12" t="s">
        <v>23</v>
      </c>
      <c r="D19" s="12" t="s">
        <v>24</v>
      </c>
      <c r="E19" s="12" t="s">
        <v>25</v>
      </c>
      <c r="F19" s="12" t="s">
        <v>26</v>
      </c>
      <c r="G19" s="12" t="s">
        <v>27</v>
      </c>
      <c r="H19" s="12" t="s">
        <v>28</v>
      </c>
      <c r="I19" s="12" t="s">
        <v>29</v>
      </c>
    </row>
    <row r="20" spans="1:11" x14ac:dyDescent="0.2">
      <c r="A20" s="105"/>
      <c r="B20" s="106"/>
      <c r="C20" s="174" t="s">
        <v>30</v>
      </c>
      <c r="D20" s="157" t="s">
        <v>30</v>
      </c>
      <c r="E20" s="157" t="s">
        <v>30</v>
      </c>
      <c r="F20" s="14" t="s">
        <v>30</v>
      </c>
      <c r="G20" s="14" t="s">
        <v>30</v>
      </c>
      <c r="H20" s="174" t="s">
        <v>31</v>
      </c>
      <c r="I20" s="174" t="s">
        <v>31</v>
      </c>
    </row>
    <row r="21" spans="1:11" x14ac:dyDescent="0.2">
      <c r="A21" s="105" t="s">
        <v>32</v>
      </c>
      <c r="B21" s="106"/>
      <c r="C21" s="111">
        <v>279288</v>
      </c>
      <c r="D21" s="111">
        <v>279288</v>
      </c>
      <c r="E21" s="111">
        <v>279288</v>
      </c>
      <c r="F21" s="111">
        <v>279288</v>
      </c>
      <c r="G21" s="111">
        <v>279288</v>
      </c>
      <c r="H21" s="111">
        <v>279288</v>
      </c>
      <c r="I21" s="111">
        <v>279288</v>
      </c>
    </row>
    <row r="22" spans="1:11" x14ac:dyDescent="0.2">
      <c r="A22" s="105" t="s">
        <v>33</v>
      </c>
      <c r="B22" s="106"/>
      <c r="C22" s="111">
        <v>387950</v>
      </c>
      <c r="D22" s="111">
        <v>391032.51999999996</v>
      </c>
      <c r="E22" s="111">
        <v>398119.32999999996</v>
      </c>
      <c r="F22" s="111">
        <f t="shared" ref="F22:I22" si="0">E32</f>
        <v>450622.79</v>
      </c>
      <c r="G22" s="111">
        <f t="shared" si="0"/>
        <v>549944.75</v>
      </c>
      <c r="H22" s="111">
        <f t="shared" si="0"/>
        <v>577126.92999999993</v>
      </c>
      <c r="I22" s="111">
        <f t="shared" si="0"/>
        <v>584158.41999999993</v>
      </c>
    </row>
    <row r="23" spans="1:11" x14ac:dyDescent="0.2">
      <c r="A23" s="105" t="s">
        <v>34</v>
      </c>
      <c r="B23" s="106"/>
      <c r="C23" s="184">
        <v>157666.71</v>
      </c>
      <c r="D23" s="184">
        <v>151055.32</v>
      </c>
      <c r="E23" s="184">
        <v>138284.17000000001</v>
      </c>
      <c r="F23" s="184">
        <v>169530.59</v>
      </c>
      <c r="G23" s="184">
        <v>126670.86</v>
      </c>
      <c r="H23" s="184">
        <v>151000</v>
      </c>
      <c r="I23" s="184">
        <v>151000</v>
      </c>
    </row>
    <row r="24" spans="1:11" x14ac:dyDescent="0.2">
      <c r="A24" s="105" t="s">
        <v>35</v>
      </c>
      <c r="B24" s="106"/>
      <c r="C24" s="184">
        <v>154584.19</v>
      </c>
      <c r="D24" s="184">
        <v>143968.51</v>
      </c>
      <c r="E24" s="184">
        <v>85780.71</v>
      </c>
      <c r="F24" s="184">
        <v>70208.63</v>
      </c>
      <c r="G24" s="184">
        <v>99488.68</v>
      </c>
      <c r="H24" s="184">
        <v>143968.51</v>
      </c>
      <c r="I24" s="184">
        <v>143968.51</v>
      </c>
      <c r="K24" s="185"/>
    </row>
    <row r="25" spans="1:11" x14ac:dyDescent="0.2">
      <c r="A25" s="105"/>
      <c r="B25" s="106"/>
      <c r="C25" s="111"/>
      <c r="D25" s="111"/>
      <c r="E25" s="111"/>
      <c r="F25" s="111"/>
      <c r="G25" s="111"/>
      <c r="H25" s="111"/>
      <c r="I25" s="111"/>
    </row>
    <row r="26" spans="1:11" x14ac:dyDescent="0.2">
      <c r="A26" s="105" t="s">
        <v>36</v>
      </c>
      <c r="B26" s="104"/>
      <c r="C26" s="108"/>
      <c r="D26" s="108"/>
      <c r="E26" s="108"/>
      <c r="F26" s="108"/>
      <c r="G26" s="135"/>
      <c r="H26" s="135"/>
      <c r="I26" s="135"/>
    </row>
    <row r="27" spans="1:11" x14ac:dyDescent="0.2">
      <c r="A27" s="18" t="s">
        <v>215</v>
      </c>
      <c r="B27" s="104"/>
      <c r="C27" s="133"/>
      <c r="D27" s="133"/>
      <c r="E27" s="133"/>
      <c r="F27" s="133"/>
      <c r="G27" s="162"/>
      <c r="H27" s="162"/>
      <c r="I27" s="162"/>
    </row>
    <row r="28" spans="1:11" x14ac:dyDescent="0.2">
      <c r="A28" s="109"/>
      <c r="B28" s="110"/>
      <c r="C28" s="111"/>
      <c r="D28" s="111"/>
      <c r="E28" s="111"/>
      <c r="F28" s="111"/>
      <c r="G28" s="111"/>
      <c r="H28" s="111"/>
      <c r="I28" s="111"/>
    </row>
    <row r="29" spans="1:11" x14ac:dyDescent="0.2">
      <c r="A29" s="109"/>
      <c r="B29" s="110"/>
      <c r="C29" s="111"/>
      <c r="D29" s="111"/>
      <c r="E29" s="111"/>
      <c r="F29" s="111"/>
      <c r="G29" s="111"/>
      <c r="H29" s="111"/>
      <c r="I29" s="111"/>
    </row>
    <row r="30" spans="1:11" x14ac:dyDescent="0.2">
      <c r="A30" s="105" t="s">
        <v>39</v>
      </c>
      <c r="B30" s="106"/>
      <c r="C30" s="111"/>
      <c r="D30" s="111"/>
      <c r="E30" s="111"/>
      <c r="F30" s="111"/>
      <c r="G30" s="111"/>
      <c r="H30" s="111"/>
      <c r="I30" s="111"/>
    </row>
    <row r="31" spans="1:11" x14ac:dyDescent="0.2">
      <c r="A31" s="105"/>
      <c r="B31" s="106"/>
      <c r="C31" s="111"/>
      <c r="D31" s="111"/>
      <c r="E31" s="111"/>
      <c r="F31" s="111"/>
      <c r="G31" s="111"/>
      <c r="H31" s="111"/>
      <c r="I31" s="111"/>
    </row>
    <row r="32" spans="1:11" x14ac:dyDescent="0.2">
      <c r="A32" s="105" t="s">
        <v>40</v>
      </c>
      <c r="B32" s="106"/>
      <c r="C32" s="135">
        <v>391032.51999999996</v>
      </c>
      <c r="D32" s="135">
        <v>398119.32999999996</v>
      </c>
      <c r="E32" s="135">
        <v>450622.79</v>
      </c>
      <c r="F32" s="135">
        <f>+F22+F23-F24+F30</f>
        <v>549944.75</v>
      </c>
      <c r="G32" s="135">
        <f>+G22+G23-G24+G30</f>
        <v>577126.92999999993</v>
      </c>
      <c r="H32" s="135">
        <f>+H22+H23-H24+H30</f>
        <v>584158.41999999993</v>
      </c>
      <c r="I32" s="135">
        <f>+I22+I23-I24+I30</f>
        <v>591189.90999999992</v>
      </c>
    </row>
    <row r="33" spans="1:9" x14ac:dyDescent="0.2">
      <c r="A33" s="109"/>
      <c r="B33" s="110"/>
      <c r="C33" s="111"/>
      <c r="D33" s="111"/>
      <c r="E33" s="111"/>
      <c r="F33" s="111"/>
      <c r="G33" s="111"/>
      <c r="H33" s="111"/>
      <c r="I33" s="111"/>
    </row>
    <row r="34" spans="1:9" x14ac:dyDescent="0.2">
      <c r="A34" s="105" t="s">
        <v>41</v>
      </c>
      <c r="B34" s="106"/>
      <c r="C34" s="111">
        <v>16717</v>
      </c>
      <c r="D34" s="111">
        <v>12923.98</v>
      </c>
      <c r="E34" s="111">
        <v>14306.16</v>
      </c>
      <c r="F34" s="111">
        <v>10725.18</v>
      </c>
      <c r="G34" s="111">
        <v>8870.2199999999993</v>
      </c>
      <c r="H34" s="111">
        <v>10725.18</v>
      </c>
      <c r="I34" s="111">
        <v>10725.18</v>
      </c>
    </row>
    <row r="35" spans="1:9" x14ac:dyDescent="0.2">
      <c r="A35" s="109"/>
      <c r="B35" s="110"/>
      <c r="C35" s="111"/>
      <c r="D35" s="111"/>
      <c r="E35" s="111"/>
      <c r="F35" s="111"/>
      <c r="G35" s="111"/>
      <c r="H35" s="111"/>
      <c r="I35" s="111"/>
    </row>
    <row r="36" spans="1:9" x14ac:dyDescent="0.2">
      <c r="A36" s="105" t="s">
        <v>42</v>
      </c>
      <c r="B36" s="176"/>
      <c r="C36" s="175">
        <v>374315.51999999996</v>
      </c>
      <c r="D36" s="175">
        <v>385195.35</v>
      </c>
      <c r="E36" s="175">
        <v>436316.63</v>
      </c>
      <c r="F36" s="175">
        <f t="shared" ref="F36:I36" si="1">F32-F34</f>
        <v>539219.56999999995</v>
      </c>
      <c r="G36" s="175">
        <f t="shared" si="1"/>
        <v>568256.71</v>
      </c>
      <c r="H36" s="175">
        <f t="shared" si="1"/>
        <v>573433.23999999987</v>
      </c>
      <c r="I36" s="175">
        <f t="shared" si="1"/>
        <v>580464.72999999986</v>
      </c>
    </row>
    <row r="37" spans="1:9" x14ac:dyDescent="0.2">
      <c r="A37" s="177"/>
      <c r="B37" s="177"/>
      <c r="C37" s="178"/>
      <c r="D37" s="178"/>
      <c r="E37" s="178"/>
      <c r="F37" s="178"/>
      <c r="G37" s="178"/>
      <c r="H37" s="178"/>
      <c r="I37" s="178"/>
    </row>
    <row r="38" spans="1:9" ht="13.5" customHeight="1" x14ac:dyDescent="0.2">
      <c r="A38" s="179" t="s">
        <v>43</v>
      </c>
      <c r="B38" s="102"/>
      <c r="C38" s="168"/>
      <c r="D38" s="168"/>
      <c r="E38" s="168"/>
      <c r="F38" s="168"/>
      <c r="G38" s="168"/>
      <c r="H38" s="168"/>
      <c r="I38" s="168"/>
    </row>
    <row r="39" spans="1:9" x14ac:dyDescent="0.2">
      <c r="A39" s="180" t="s">
        <v>216</v>
      </c>
      <c r="B39" s="110"/>
      <c r="C39" s="163"/>
      <c r="D39" s="163"/>
      <c r="E39" s="163"/>
      <c r="F39" s="163"/>
      <c r="G39" s="163"/>
      <c r="H39" s="163"/>
      <c r="I39" s="163"/>
    </row>
    <row r="40" spans="1:9" x14ac:dyDescent="0.2">
      <c r="A40" s="105"/>
      <c r="B40" s="106"/>
      <c r="C40" s="111"/>
      <c r="D40" s="111"/>
      <c r="E40" s="111"/>
      <c r="F40" s="111"/>
      <c r="G40" s="111"/>
      <c r="H40" s="111"/>
      <c r="I40" s="111"/>
    </row>
    <row r="41" spans="1:9" x14ac:dyDescent="0.2">
      <c r="A41" s="105" t="s">
        <v>45</v>
      </c>
      <c r="B41" s="106"/>
      <c r="C41" s="111"/>
      <c r="D41" s="111"/>
      <c r="E41" s="111"/>
      <c r="F41" s="111"/>
      <c r="G41" s="111"/>
      <c r="H41" s="111"/>
      <c r="I41" s="111"/>
    </row>
    <row r="42" spans="1:9" x14ac:dyDescent="0.2">
      <c r="A42" s="105"/>
      <c r="B42" s="106"/>
      <c r="C42" s="111"/>
      <c r="D42" s="111"/>
      <c r="E42" s="111"/>
      <c r="F42" s="111"/>
      <c r="G42" s="111"/>
      <c r="H42" s="111"/>
      <c r="I42" s="111"/>
    </row>
    <row r="43" spans="1:9" x14ac:dyDescent="0.2">
      <c r="A43" s="180" t="s">
        <v>46</v>
      </c>
      <c r="B43" s="176"/>
      <c r="C43" s="111"/>
      <c r="D43" s="111"/>
      <c r="E43" s="111"/>
      <c r="F43" s="111"/>
      <c r="G43" s="111"/>
      <c r="H43" s="111"/>
      <c r="I43" s="111"/>
    </row>
    <row r="44" spans="1:9" x14ac:dyDescent="0.2">
      <c r="A44" s="181" t="s">
        <v>47</v>
      </c>
      <c r="B44" s="182"/>
      <c r="C44" s="111"/>
      <c r="D44" s="111"/>
      <c r="E44" s="111"/>
      <c r="F44" s="111"/>
      <c r="G44" s="111"/>
      <c r="H44" s="111"/>
      <c r="I44" s="111"/>
    </row>
  </sheetData>
  <mergeCells count="3">
    <mergeCell ref="A12:I12"/>
    <mergeCell ref="A16:I16"/>
    <mergeCell ref="A18:I18"/>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2023 Legislature</oddHeader>
    <oddFooter>&amp;LForm 37-47 (rev. 7/19/22)&amp;R&amp;D  &amp;T</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38E10B-E682-4674-AB57-671C9B38AEA2}">
  <sheetPr>
    <pageSetUpPr fitToPage="1"/>
  </sheetPr>
  <dimension ref="A2:L44"/>
  <sheetViews>
    <sheetView zoomScaleNormal="100" zoomScaleSheetLayoutView="100" workbookViewId="0">
      <selection activeCell="J8" sqref="J8"/>
    </sheetView>
  </sheetViews>
  <sheetFormatPr defaultColWidth="10.28515625" defaultRowHeight="12.75" x14ac:dyDescent="0.2"/>
  <cols>
    <col min="1" max="2" width="14.7109375" style="100" customWidth="1"/>
    <col min="3" max="8" width="14" style="100" customWidth="1"/>
    <col min="9" max="9" width="13.140625" style="100" customWidth="1"/>
    <col min="10" max="16384" width="10.28515625" style="100"/>
  </cols>
  <sheetData>
    <row r="2" spans="1:9" x14ac:dyDescent="0.2">
      <c r="A2" s="100" t="s">
        <v>0</v>
      </c>
      <c r="B2" s="102" t="s">
        <v>1</v>
      </c>
      <c r="C2" s="102"/>
      <c r="D2" s="102"/>
      <c r="G2" s="103" t="s">
        <v>2</v>
      </c>
      <c r="H2" s="3" t="s">
        <v>205</v>
      </c>
      <c r="I2" s="102"/>
    </row>
    <row r="3" spans="1:9" x14ac:dyDescent="0.2">
      <c r="A3" s="100" t="s">
        <v>4</v>
      </c>
      <c r="B3" s="102" t="s">
        <v>232</v>
      </c>
      <c r="C3" s="102"/>
      <c r="D3" s="102"/>
      <c r="G3" s="103" t="s">
        <v>6</v>
      </c>
      <c r="H3" s="5" t="s">
        <v>207</v>
      </c>
      <c r="I3" s="104"/>
    </row>
    <row r="4" spans="1:9" x14ac:dyDescent="0.2">
      <c r="A4" s="100" t="s">
        <v>8</v>
      </c>
      <c r="B4" s="102" t="s">
        <v>240</v>
      </c>
      <c r="C4" s="102"/>
      <c r="D4" s="102"/>
      <c r="G4" s="103" t="s">
        <v>10</v>
      </c>
      <c r="H4" s="102" t="s">
        <v>11</v>
      </c>
      <c r="I4" s="102"/>
    </row>
    <row r="5" spans="1:9" x14ac:dyDescent="0.2">
      <c r="A5" s="100" t="s">
        <v>12</v>
      </c>
      <c r="B5" s="102" t="s">
        <v>241</v>
      </c>
      <c r="C5" s="104"/>
      <c r="D5" s="104"/>
      <c r="G5" s="103" t="s">
        <v>14</v>
      </c>
      <c r="H5" s="104" t="s">
        <v>242</v>
      </c>
      <c r="I5" s="104"/>
    </row>
    <row r="7" spans="1:9" ht="6" customHeight="1" x14ac:dyDescent="0.2"/>
    <row r="8" spans="1:9" ht="30.75" customHeight="1" x14ac:dyDescent="0.2">
      <c r="A8" s="213" t="s">
        <v>243</v>
      </c>
      <c r="B8" s="213"/>
      <c r="C8" s="213"/>
      <c r="D8" s="213"/>
      <c r="E8" s="213"/>
      <c r="F8" s="213"/>
      <c r="G8" s="213"/>
      <c r="H8" s="213"/>
      <c r="I8" s="213"/>
    </row>
    <row r="9" spans="1:9" ht="6.75" customHeight="1" x14ac:dyDescent="0.2"/>
    <row r="10" spans="1:9" x14ac:dyDescent="0.2">
      <c r="A10" s="100" t="s">
        <v>244</v>
      </c>
    </row>
    <row r="11" spans="1:9" ht="8.25" customHeight="1" x14ac:dyDescent="0.2"/>
    <row r="12" spans="1:9" ht="30.75" customHeight="1" x14ac:dyDescent="0.2">
      <c r="A12" s="213" t="s">
        <v>245</v>
      </c>
      <c r="B12" s="213"/>
      <c r="C12" s="213"/>
      <c r="D12" s="213"/>
      <c r="E12" s="213"/>
      <c r="F12" s="213"/>
      <c r="G12" s="213"/>
      <c r="H12" s="213"/>
      <c r="I12" s="213"/>
    </row>
    <row r="13" spans="1:9" ht="7.5" customHeight="1" x14ac:dyDescent="0.2"/>
    <row r="15" spans="1:9" ht="7.5" customHeight="1" x14ac:dyDescent="0.2"/>
    <row r="16" spans="1:9" ht="40.5" customHeight="1" x14ac:dyDescent="0.2">
      <c r="A16" s="207" t="s">
        <v>246</v>
      </c>
      <c r="B16" s="207"/>
      <c r="C16" s="207"/>
      <c r="D16" s="207"/>
      <c r="E16" s="207"/>
      <c r="F16" s="207"/>
      <c r="G16" s="207"/>
      <c r="H16" s="207"/>
      <c r="I16" s="207"/>
    </row>
    <row r="18" spans="1:12" x14ac:dyDescent="0.2">
      <c r="A18" s="237" t="s">
        <v>22</v>
      </c>
      <c r="B18" s="238"/>
      <c r="C18" s="238"/>
      <c r="D18" s="238"/>
      <c r="E18" s="238"/>
      <c r="F18" s="238"/>
      <c r="G18" s="238"/>
      <c r="H18" s="238"/>
      <c r="I18" s="239"/>
    </row>
    <row r="19" spans="1:12" s="150" customFormat="1" x14ac:dyDescent="0.2">
      <c r="A19" s="10"/>
      <c r="B19" s="11"/>
      <c r="C19" s="12" t="s">
        <v>23</v>
      </c>
      <c r="D19" s="12" t="s">
        <v>24</v>
      </c>
      <c r="E19" s="12" t="s">
        <v>25</v>
      </c>
      <c r="F19" s="12" t="s">
        <v>26</v>
      </c>
      <c r="G19" s="12" t="s">
        <v>27</v>
      </c>
      <c r="H19" s="12" t="s">
        <v>28</v>
      </c>
      <c r="I19" s="12" t="s">
        <v>29</v>
      </c>
    </row>
    <row r="20" spans="1:12" x14ac:dyDescent="0.2">
      <c r="A20" s="105"/>
      <c r="B20" s="106"/>
      <c r="C20" s="174" t="s">
        <v>30</v>
      </c>
      <c r="D20" s="157" t="s">
        <v>30</v>
      </c>
      <c r="E20" s="157" t="s">
        <v>30</v>
      </c>
      <c r="F20" s="14" t="s">
        <v>30</v>
      </c>
      <c r="G20" s="14" t="s">
        <v>30</v>
      </c>
      <c r="H20" s="174" t="s">
        <v>31</v>
      </c>
      <c r="I20" s="174" t="s">
        <v>31</v>
      </c>
    </row>
    <row r="21" spans="1:12" x14ac:dyDescent="0.2">
      <c r="A21" s="105" t="s">
        <v>32</v>
      </c>
      <c r="B21" s="106"/>
      <c r="C21" s="111">
        <v>327049</v>
      </c>
      <c r="D21" s="111">
        <v>327049</v>
      </c>
      <c r="E21" s="111">
        <v>341839</v>
      </c>
      <c r="F21" s="111">
        <v>341839</v>
      </c>
      <c r="G21" s="111">
        <v>359442</v>
      </c>
      <c r="H21" s="111">
        <v>359442</v>
      </c>
      <c r="I21" s="111">
        <v>359442</v>
      </c>
    </row>
    <row r="22" spans="1:12" x14ac:dyDescent="0.2">
      <c r="A22" s="105" t="s">
        <v>33</v>
      </c>
      <c r="B22" s="106"/>
      <c r="C22" s="111">
        <v>362763</v>
      </c>
      <c r="D22" s="111">
        <v>302887.26</v>
      </c>
      <c r="E22" s="111">
        <v>209721.22999999998</v>
      </c>
      <c r="F22" s="111">
        <f t="shared" ref="F22:I22" si="0">E32</f>
        <v>145701.26999999996</v>
      </c>
      <c r="G22" s="111">
        <f t="shared" si="0"/>
        <v>42552.389999999956</v>
      </c>
      <c r="H22" s="111">
        <f t="shared" si="0"/>
        <v>6663.7299999999814</v>
      </c>
      <c r="I22" s="111">
        <f t="shared" si="0"/>
        <v>61351.729999999981</v>
      </c>
      <c r="K22" s="133"/>
      <c r="L22" s="133"/>
    </row>
    <row r="23" spans="1:12" x14ac:dyDescent="0.2">
      <c r="A23" s="105" t="s">
        <v>34</v>
      </c>
      <c r="B23" s="106"/>
      <c r="C23" s="111">
        <v>238756.26</v>
      </c>
      <c r="D23" s="111">
        <v>274571.74</v>
      </c>
      <c r="E23" s="111">
        <v>277872.03999999998</v>
      </c>
      <c r="F23" s="111">
        <v>254212.49</v>
      </c>
      <c r="G23" s="111">
        <v>239452.89</v>
      </c>
      <c r="H23" s="111">
        <v>261688</v>
      </c>
      <c r="I23" s="111">
        <v>261688</v>
      </c>
    </row>
    <row r="24" spans="1:12" x14ac:dyDescent="0.2">
      <c r="A24" s="105" t="s">
        <v>35</v>
      </c>
      <c r="B24" s="106"/>
      <c r="C24" s="184">
        <v>298632</v>
      </c>
      <c r="D24" s="184">
        <v>367737.77</v>
      </c>
      <c r="E24" s="184">
        <v>341892</v>
      </c>
      <c r="F24" s="184">
        <v>357361.37</v>
      </c>
      <c r="G24" s="184">
        <v>275341.55</v>
      </c>
      <c r="H24" s="184">
        <v>207000</v>
      </c>
      <c r="I24" s="184">
        <v>207000</v>
      </c>
      <c r="K24" s="185"/>
    </row>
    <row r="25" spans="1:12" x14ac:dyDescent="0.2">
      <c r="A25" s="105"/>
      <c r="B25" s="106"/>
      <c r="C25" s="111"/>
      <c r="D25" s="111"/>
      <c r="E25" s="111"/>
      <c r="F25" s="111"/>
      <c r="G25" s="111"/>
      <c r="H25" s="111"/>
      <c r="I25" s="111"/>
    </row>
    <row r="26" spans="1:12" x14ac:dyDescent="0.2">
      <c r="A26" s="105" t="s">
        <v>36</v>
      </c>
      <c r="B26" s="104"/>
      <c r="C26" s="108"/>
      <c r="D26" s="108"/>
      <c r="E26" s="108"/>
      <c r="F26" s="108"/>
      <c r="G26" s="108"/>
      <c r="H26" s="108"/>
      <c r="I26" s="108"/>
    </row>
    <row r="27" spans="1:12" x14ac:dyDescent="0.2">
      <c r="A27" s="18" t="s">
        <v>215</v>
      </c>
      <c r="B27" s="104"/>
      <c r="C27" s="133"/>
      <c r="D27" s="133"/>
      <c r="E27" s="133"/>
      <c r="F27" s="133"/>
      <c r="G27" s="133"/>
      <c r="H27" s="133"/>
      <c r="I27" s="133"/>
    </row>
    <row r="28" spans="1:12" x14ac:dyDescent="0.2">
      <c r="A28" s="109"/>
      <c r="B28" s="110"/>
      <c r="C28" s="111"/>
      <c r="D28" s="111"/>
      <c r="E28" s="111"/>
      <c r="F28" s="111"/>
      <c r="G28" s="111"/>
      <c r="H28" s="111"/>
      <c r="I28" s="111"/>
    </row>
    <row r="29" spans="1:12" x14ac:dyDescent="0.2">
      <c r="A29" s="109"/>
      <c r="B29" s="110"/>
      <c r="C29" s="111"/>
      <c r="D29" s="111"/>
      <c r="E29" s="111"/>
      <c r="F29" s="111"/>
      <c r="G29" s="111"/>
      <c r="H29" s="111"/>
      <c r="I29" s="111"/>
    </row>
    <row r="30" spans="1:12" x14ac:dyDescent="0.2">
      <c r="A30" s="105" t="s">
        <v>39</v>
      </c>
      <c r="B30" s="106"/>
      <c r="C30" s="111">
        <v>0</v>
      </c>
      <c r="D30" s="111">
        <v>0</v>
      </c>
      <c r="E30" s="111">
        <v>0</v>
      </c>
      <c r="F30" s="111">
        <f t="shared" ref="F30:I30" si="1">F28+F29</f>
        <v>0</v>
      </c>
      <c r="G30" s="111">
        <f t="shared" si="1"/>
        <v>0</v>
      </c>
      <c r="H30" s="111">
        <f t="shared" si="1"/>
        <v>0</v>
      </c>
      <c r="I30" s="111">
        <f t="shared" si="1"/>
        <v>0</v>
      </c>
    </row>
    <row r="31" spans="1:12" x14ac:dyDescent="0.2">
      <c r="A31" s="105"/>
      <c r="B31" s="106"/>
      <c r="C31" s="111"/>
      <c r="D31" s="111"/>
      <c r="E31" s="111"/>
      <c r="F31" s="111"/>
      <c r="G31" s="111"/>
      <c r="H31" s="111"/>
      <c r="I31" s="111"/>
    </row>
    <row r="32" spans="1:12" ht="17.25" customHeight="1" x14ac:dyDescent="0.2">
      <c r="A32" s="105" t="s">
        <v>40</v>
      </c>
      <c r="B32" s="106"/>
      <c r="C32" s="135">
        <v>302887.26</v>
      </c>
      <c r="D32" s="135">
        <v>209721.22999999998</v>
      </c>
      <c r="E32" s="135">
        <v>145701.26999999996</v>
      </c>
      <c r="F32" s="135">
        <f t="shared" ref="F32:I32" si="2">+F22+F23-F24+F30</f>
        <v>42552.389999999956</v>
      </c>
      <c r="G32" s="135">
        <f t="shared" si="2"/>
        <v>6663.7299999999814</v>
      </c>
      <c r="H32" s="135">
        <f t="shared" si="2"/>
        <v>61351.729999999981</v>
      </c>
      <c r="I32" s="135">
        <f t="shared" si="2"/>
        <v>116039.72999999998</v>
      </c>
    </row>
    <row r="33" spans="1:9" x14ac:dyDescent="0.2">
      <c r="A33" s="109"/>
      <c r="B33" s="110"/>
      <c r="C33" s="111"/>
      <c r="D33" s="111"/>
      <c r="E33" s="111"/>
      <c r="F33" s="111"/>
      <c r="G33" s="111"/>
      <c r="H33" s="111"/>
      <c r="I33" s="111"/>
    </row>
    <row r="34" spans="1:9" x14ac:dyDescent="0.2">
      <c r="A34" s="105" t="s">
        <v>41</v>
      </c>
      <c r="B34" s="106"/>
      <c r="C34" s="111">
        <v>458</v>
      </c>
      <c r="D34" s="111">
        <v>53</v>
      </c>
      <c r="E34" s="111">
        <v>0</v>
      </c>
      <c r="F34" s="111">
        <v>0</v>
      </c>
      <c r="G34" s="111">
        <v>0</v>
      </c>
      <c r="H34" s="111">
        <v>0</v>
      </c>
      <c r="I34" s="111">
        <v>0</v>
      </c>
    </row>
    <row r="35" spans="1:9" x14ac:dyDescent="0.2">
      <c r="A35" s="109"/>
      <c r="B35" s="110"/>
      <c r="C35" s="111"/>
      <c r="D35" s="111"/>
      <c r="E35" s="111"/>
      <c r="F35" s="111"/>
      <c r="G35" s="111"/>
      <c r="H35" s="111"/>
      <c r="I35" s="111"/>
    </row>
    <row r="36" spans="1:9" x14ac:dyDescent="0.2">
      <c r="A36" s="105" t="s">
        <v>42</v>
      </c>
      <c r="B36" s="176"/>
      <c r="C36" s="175">
        <v>302429.26</v>
      </c>
      <c r="D36" s="175">
        <v>209668.22999999998</v>
      </c>
      <c r="E36" s="175">
        <v>145701.26999999996</v>
      </c>
      <c r="F36" s="175">
        <f t="shared" ref="F36:I36" si="3">F32-F34</f>
        <v>42552.389999999956</v>
      </c>
      <c r="G36" s="175">
        <f t="shared" si="3"/>
        <v>6663.7299999999814</v>
      </c>
      <c r="H36" s="175">
        <f t="shared" si="3"/>
        <v>61351.729999999981</v>
      </c>
      <c r="I36" s="175">
        <f t="shared" si="3"/>
        <v>116039.72999999998</v>
      </c>
    </row>
    <row r="37" spans="1:9" ht="9.75" customHeight="1" x14ac:dyDescent="0.2">
      <c r="A37" s="177"/>
      <c r="B37" s="177"/>
      <c r="C37" s="178"/>
      <c r="D37" s="178"/>
      <c r="E37" s="178"/>
      <c r="F37" s="178"/>
      <c r="G37" s="178"/>
      <c r="H37" s="178"/>
      <c r="I37" s="178"/>
    </row>
    <row r="38" spans="1:9" x14ac:dyDescent="0.2">
      <c r="A38" s="179" t="s">
        <v>43</v>
      </c>
      <c r="B38" s="102"/>
      <c r="C38" s="168"/>
      <c r="D38" s="168"/>
      <c r="E38" s="168"/>
      <c r="F38" s="168"/>
      <c r="G38" s="168"/>
      <c r="H38" s="168"/>
      <c r="I38" s="168"/>
    </row>
    <row r="39" spans="1:9" x14ac:dyDescent="0.2">
      <c r="A39" s="180" t="s">
        <v>216</v>
      </c>
      <c r="B39" s="110"/>
      <c r="C39" s="163"/>
      <c r="D39" s="163"/>
      <c r="E39" s="163"/>
      <c r="F39" s="163"/>
      <c r="G39" s="163"/>
      <c r="H39" s="163"/>
      <c r="I39" s="163"/>
    </row>
    <row r="40" spans="1:9" x14ac:dyDescent="0.2">
      <c r="A40" s="105"/>
      <c r="B40" s="106"/>
      <c r="C40" s="111"/>
      <c r="D40" s="111"/>
      <c r="E40" s="111"/>
      <c r="F40" s="111"/>
      <c r="G40" s="111"/>
      <c r="H40" s="111"/>
      <c r="I40" s="111"/>
    </row>
    <row r="41" spans="1:9" x14ac:dyDescent="0.2">
      <c r="A41" s="105" t="s">
        <v>45</v>
      </c>
      <c r="B41" s="106"/>
      <c r="C41" s="111"/>
      <c r="D41" s="111"/>
      <c r="E41" s="111"/>
      <c r="F41" s="111"/>
      <c r="G41" s="111"/>
      <c r="H41" s="111"/>
      <c r="I41" s="111"/>
    </row>
    <row r="42" spans="1:9" x14ac:dyDescent="0.2">
      <c r="A42" s="105"/>
      <c r="B42" s="106"/>
      <c r="C42" s="111"/>
      <c r="D42" s="111"/>
      <c r="E42" s="111"/>
      <c r="F42" s="111"/>
      <c r="G42" s="111"/>
      <c r="H42" s="111"/>
      <c r="I42" s="111"/>
    </row>
    <row r="43" spans="1:9" x14ac:dyDescent="0.2">
      <c r="A43" s="180" t="s">
        <v>46</v>
      </c>
      <c r="B43" s="176"/>
      <c r="C43" s="111"/>
      <c r="D43" s="111"/>
      <c r="E43" s="111"/>
      <c r="F43" s="111"/>
      <c r="G43" s="111"/>
      <c r="H43" s="111"/>
      <c r="I43" s="111"/>
    </row>
    <row r="44" spans="1:9" x14ac:dyDescent="0.2">
      <c r="A44" s="181" t="s">
        <v>47</v>
      </c>
      <c r="B44" s="182"/>
      <c r="C44" s="111"/>
      <c r="D44" s="111"/>
      <c r="E44" s="111"/>
      <c r="F44" s="111"/>
      <c r="G44" s="111"/>
      <c r="H44" s="111"/>
      <c r="I44" s="111"/>
    </row>
  </sheetData>
  <mergeCells count="4">
    <mergeCell ref="A8:I8"/>
    <mergeCell ref="A12:I12"/>
    <mergeCell ref="A16:I16"/>
    <mergeCell ref="A18:I18"/>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2023 Legislature</oddHeader>
    <oddFooter>&amp;LForm 37-47 (rev. 7/19/22)&amp;R&amp;D  &amp;T</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0CFBE5-143A-49BE-8831-2F3ED7FFCD18}">
  <sheetPr codeName="Sheet17">
    <pageSetUpPr fitToPage="1"/>
  </sheetPr>
  <dimension ref="A2:L47"/>
  <sheetViews>
    <sheetView zoomScale="90" zoomScaleNormal="90" zoomScaleSheetLayoutView="100" workbookViewId="0">
      <selection activeCell="J8" sqref="J8"/>
    </sheetView>
  </sheetViews>
  <sheetFormatPr defaultColWidth="8.85546875" defaultRowHeight="12.75" x14ac:dyDescent="0.2"/>
  <cols>
    <col min="1" max="2" width="14.7109375" style="2" customWidth="1"/>
    <col min="3" max="8" width="14" style="2" customWidth="1"/>
    <col min="9" max="9" width="13.140625" style="2" customWidth="1"/>
    <col min="10" max="16384" width="8.85546875" style="2"/>
  </cols>
  <sheetData>
    <row r="2" spans="1:9" x14ac:dyDescent="0.2">
      <c r="A2" s="2" t="s">
        <v>0</v>
      </c>
      <c r="B2" s="41" t="s">
        <v>1</v>
      </c>
      <c r="C2" s="41"/>
      <c r="D2" s="41"/>
      <c r="G2" s="42" t="s">
        <v>2</v>
      </c>
      <c r="H2" s="41" t="s">
        <v>3</v>
      </c>
      <c r="I2" s="41"/>
    </row>
    <row r="3" spans="1:9" x14ac:dyDescent="0.2">
      <c r="A3" s="2" t="s">
        <v>4</v>
      </c>
      <c r="B3" s="41" t="s">
        <v>5</v>
      </c>
      <c r="C3" s="41"/>
      <c r="D3" s="41"/>
      <c r="G3" s="42" t="s">
        <v>6</v>
      </c>
      <c r="H3" s="19" t="s">
        <v>7</v>
      </c>
      <c r="I3" s="19"/>
    </row>
    <row r="4" spans="1:9" x14ac:dyDescent="0.2">
      <c r="A4" s="2" t="s">
        <v>8</v>
      </c>
      <c r="B4" s="41" t="s">
        <v>48</v>
      </c>
      <c r="C4" s="41"/>
      <c r="D4" s="41"/>
      <c r="G4" s="42" t="s">
        <v>10</v>
      </c>
      <c r="H4" s="41" t="s">
        <v>49</v>
      </c>
      <c r="I4" s="41"/>
    </row>
    <row r="5" spans="1:9" x14ac:dyDescent="0.2">
      <c r="A5" s="2" t="s">
        <v>12</v>
      </c>
      <c r="B5" s="41" t="s">
        <v>50</v>
      </c>
      <c r="C5" s="19"/>
      <c r="D5" s="19"/>
      <c r="G5" s="42" t="s">
        <v>14</v>
      </c>
      <c r="H5" s="19" t="s">
        <v>51</v>
      </c>
      <c r="I5" s="19"/>
    </row>
    <row r="8" spans="1:9" ht="12.75" customHeight="1" x14ac:dyDescent="0.2">
      <c r="A8" s="218" t="s">
        <v>52</v>
      </c>
      <c r="B8" s="218"/>
      <c r="C8" s="218"/>
      <c r="D8" s="218"/>
      <c r="E8" s="218"/>
      <c r="F8" s="218"/>
      <c r="G8" s="218"/>
      <c r="H8" s="218"/>
      <c r="I8" s="218"/>
    </row>
    <row r="9" spans="1:9" x14ac:dyDescent="0.2">
      <c r="A9" s="218"/>
      <c r="B9" s="218"/>
      <c r="C9" s="218"/>
      <c r="D9" s="218"/>
      <c r="E9" s="218"/>
      <c r="F9" s="218"/>
      <c r="G9" s="218"/>
      <c r="H9" s="218"/>
      <c r="I9" s="218"/>
    </row>
    <row r="10" spans="1:9" x14ac:dyDescent="0.2">
      <c r="A10" s="218"/>
      <c r="B10" s="218"/>
      <c r="C10" s="218"/>
      <c r="D10" s="218"/>
      <c r="E10" s="218"/>
      <c r="F10" s="218"/>
      <c r="G10" s="218"/>
      <c r="H10" s="218"/>
      <c r="I10" s="218"/>
    </row>
    <row r="11" spans="1:9" x14ac:dyDescent="0.2">
      <c r="A11" s="43"/>
      <c r="B11" s="43"/>
      <c r="C11" s="43"/>
      <c r="D11" s="43"/>
      <c r="E11" s="43"/>
      <c r="F11" s="43"/>
      <c r="G11" s="43"/>
      <c r="H11" s="43"/>
      <c r="I11" s="43"/>
    </row>
    <row r="12" spans="1:9" x14ac:dyDescent="0.2">
      <c r="A12" s="2" t="s">
        <v>53</v>
      </c>
    </row>
    <row r="14" spans="1:9" x14ac:dyDescent="0.2">
      <c r="A14" s="2" t="s">
        <v>54</v>
      </c>
    </row>
    <row r="16" spans="1:9" x14ac:dyDescent="0.2">
      <c r="A16" s="2" t="s">
        <v>55</v>
      </c>
    </row>
    <row r="17" spans="1:12" x14ac:dyDescent="0.2">
      <c r="A17" s="218" t="s">
        <v>56</v>
      </c>
      <c r="B17" s="218"/>
      <c r="C17" s="218"/>
      <c r="D17" s="218"/>
      <c r="E17" s="218"/>
      <c r="F17" s="218"/>
      <c r="G17" s="218"/>
      <c r="H17" s="218"/>
      <c r="I17" s="218"/>
    </row>
    <row r="18" spans="1:12" ht="5.25" customHeight="1" x14ac:dyDescent="0.2">
      <c r="A18" s="218"/>
      <c r="B18" s="218"/>
      <c r="C18" s="218"/>
      <c r="D18" s="218"/>
      <c r="E18" s="218"/>
      <c r="F18" s="218"/>
      <c r="G18" s="218"/>
      <c r="H18" s="218"/>
      <c r="I18" s="218"/>
    </row>
    <row r="19" spans="1:12" ht="12.75" customHeight="1" x14ac:dyDescent="0.2">
      <c r="A19" s="218"/>
      <c r="B19" s="218"/>
      <c r="C19" s="218"/>
      <c r="D19" s="218"/>
      <c r="E19" s="218"/>
      <c r="F19" s="218"/>
      <c r="G19" s="218"/>
      <c r="H19" s="218"/>
      <c r="I19" s="218"/>
    </row>
    <row r="20" spans="1:12" x14ac:dyDescent="0.2">
      <c r="A20" s="208" t="s">
        <v>22</v>
      </c>
      <c r="B20" s="209"/>
      <c r="C20" s="209"/>
      <c r="D20" s="209"/>
      <c r="E20" s="209"/>
      <c r="F20" s="209"/>
      <c r="G20" s="209"/>
      <c r="H20" s="209"/>
      <c r="I20" s="210"/>
    </row>
    <row r="21" spans="1:12" x14ac:dyDescent="0.2">
      <c r="A21" s="18"/>
      <c r="B21" s="22"/>
      <c r="C21" s="44" t="s">
        <v>23</v>
      </c>
      <c r="D21" s="44" t="s">
        <v>24</v>
      </c>
      <c r="E21" s="44" t="s">
        <v>25</v>
      </c>
      <c r="F21" s="44" t="s">
        <v>26</v>
      </c>
      <c r="G21" s="44" t="s">
        <v>27</v>
      </c>
      <c r="H21" s="44" t="s">
        <v>28</v>
      </c>
      <c r="I21" s="44" t="s">
        <v>29</v>
      </c>
    </row>
    <row r="22" spans="1:12" x14ac:dyDescent="0.2">
      <c r="A22" s="18"/>
      <c r="B22" s="22"/>
      <c r="C22" s="44" t="s">
        <v>30</v>
      </c>
      <c r="D22" s="15" t="s">
        <v>30</v>
      </c>
      <c r="E22" s="15" t="s">
        <v>30</v>
      </c>
      <c r="F22" s="14" t="s">
        <v>30</v>
      </c>
      <c r="G22" s="14" t="s">
        <v>30</v>
      </c>
      <c r="H22" s="15" t="s">
        <v>31</v>
      </c>
      <c r="I22" s="15" t="s">
        <v>31</v>
      </c>
    </row>
    <row r="23" spans="1:12" x14ac:dyDescent="0.2">
      <c r="A23" s="18" t="s">
        <v>32</v>
      </c>
      <c r="B23" s="22"/>
      <c r="C23" s="25">
        <v>286003</v>
      </c>
      <c r="D23" s="25">
        <v>286003</v>
      </c>
      <c r="E23" s="25">
        <v>292599</v>
      </c>
      <c r="F23" s="25">
        <v>292600</v>
      </c>
      <c r="G23" s="25">
        <v>299731</v>
      </c>
      <c r="H23" s="25">
        <v>299731</v>
      </c>
      <c r="I23" s="25">
        <v>299731</v>
      </c>
    </row>
    <row r="24" spans="1:12" x14ac:dyDescent="0.2">
      <c r="A24" s="18" t="s">
        <v>33</v>
      </c>
      <c r="B24" s="22"/>
      <c r="C24" s="25">
        <v>117383</v>
      </c>
      <c r="D24" s="25">
        <f t="shared" ref="D24:I24" si="0">C35</f>
        <v>96587</v>
      </c>
      <c r="E24" s="25">
        <f t="shared" si="0"/>
        <v>57668.669999999955</v>
      </c>
      <c r="F24" s="25">
        <f t="shared" si="0"/>
        <v>35283.909999999945</v>
      </c>
      <c r="G24" s="25">
        <f t="shared" si="0"/>
        <v>109315.50999999992</v>
      </c>
      <c r="H24" s="25">
        <f t="shared" si="0"/>
        <v>136669.8299999999</v>
      </c>
      <c r="I24" s="25">
        <f t="shared" si="0"/>
        <v>161269.8299999999</v>
      </c>
    </row>
    <row r="25" spans="1:12" x14ac:dyDescent="0.2">
      <c r="A25" s="18" t="s">
        <v>34</v>
      </c>
      <c r="B25" s="22"/>
      <c r="C25" s="25">
        <v>204175</v>
      </c>
      <c r="D25" s="25">
        <v>208101.08</v>
      </c>
      <c r="E25" s="25">
        <v>172093.5</v>
      </c>
      <c r="F25" s="25">
        <v>256362</v>
      </c>
      <c r="G25" s="25">
        <v>210400</v>
      </c>
      <c r="H25" s="25">
        <v>210400</v>
      </c>
      <c r="I25" s="25">
        <v>210400</v>
      </c>
      <c r="L25" s="45"/>
    </row>
    <row r="26" spans="1:12" x14ac:dyDescent="0.2">
      <c r="A26" s="18" t="s">
        <v>35</v>
      </c>
      <c r="B26" s="22"/>
      <c r="C26" s="25">
        <v>224971</v>
      </c>
      <c r="D26" s="21">
        <v>247019.41</v>
      </c>
      <c r="E26" s="25">
        <v>194478.26</v>
      </c>
      <c r="F26" s="25">
        <v>182330.4</v>
      </c>
      <c r="G26" s="25">
        <v>183045.68</v>
      </c>
      <c r="H26" s="25">
        <v>185800</v>
      </c>
      <c r="I26" s="25">
        <v>185800</v>
      </c>
    </row>
    <row r="27" spans="1:12" x14ac:dyDescent="0.2">
      <c r="A27" s="18"/>
      <c r="B27" s="22"/>
      <c r="C27" s="25"/>
      <c r="D27" s="25"/>
      <c r="E27" s="25"/>
      <c r="F27" s="25"/>
      <c r="G27" s="25"/>
      <c r="H27" s="25"/>
      <c r="I27" s="25"/>
    </row>
    <row r="28" spans="1:12" x14ac:dyDescent="0.2">
      <c r="A28" s="18" t="s">
        <v>36</v>
      </c>
      <c r="B28" s="19"/>
      <c r="C28" s="20"/>
      <c r="D28" s="20"/>
      <c r="E28" s="20"/>
      <c r="F28" s="20"/>
      <c r="G28" s="20"/>
      <c r="H28" s="21"/>
      <c r="I28" s="21"/>
    </row>
    <row r="29" spans="1:12" x14ac:dyDescent="0.2">
      <c r="A29" s="18" t="s">
        <v>37</v>
      </c>
      <c r="B29" s="22"/>
      <c r="C29" s="20"/>
      <c r="D29" s="20"/>
      <c r="E29" s="20"/>
      <c r="F29" s="20"/>
      <c r="G29" s="20"/>
      <c r="H29" s="21"/>
      <c r="I29" s="21"/>
    </row>
    <row r="30" spans="1:12" x14ac:dyDescent="0.2">
      <c r="A30" s="23"/>
      <c r="B30" s="24"/>
      <c r="C30" s="25"/>
      <c r="D30" s="25"/>
      <c r="E30" s="25"/>
      <c r="F30" s="25"/>
      <c r="G30" s="25"/>
      <c r="H30" s="25"/>
      <c r="I30" s="25"/>
    </row>
    <row r="31" spans="1:12" x14ac:dyDescent="0.2">
      <c r="A31" s="23"/>
      <c r="B31" s="24"/>
      <c r="C31" s="25"/>
      <c r="D31" s="25"/>
      <c r="E31" s="25"/>
      <c r="F31" s="25"/>
      <c r="G31" s="25"/>
      <c r="H31" s="25"/>
      <c r="I31" s="25"/>
    </row>
    <row r="32" spans="1:12" x14ac:dyDescent="0.2">
      <c r="A32" s="23"/>
      <c r="B32" s="24"/>
      <c r="C32" s="25"/>
      <c r="D32" s="25"/>
      <c r="E32" s="25"/>
      <c r="F32" s="25"/>
      <c r="G32" s="25"/>
      <c r="H32" s="25"/>
      <c r="I32" s="25"/>
    </row>
    <row r="33" spans="1:9" x14ac:dyDescent="0.2">
      <c r="A33" s="18" t="s">
        <v>39</v>
      </c>
      <c r="B33" s="22"/>
      <c r="C33" s="21">
        <f t="shared" ref="C33:E33" si="1">SUM(C30:C32)</f>
        <v>0</v>
      </c>
      <c r="D33" s="21">
        <f t="shared" si="1"/>
        <v>0</v>
      </c>
      <c r="E33" s="21">
        <f t="shared" si="1"/>
        <v>0</v>
      </c>
      <c r="F33" s="21">
        <f t="shared" ref="F33:I33" si="2">SUM(F30:F32)</f>
        <v>0</v>
      </c>
      <c r="G33" s="21">
        <f t="shared" si="2"/>
        <v>0</v>
      </c>
      <c r="H33" s="21">
        <f t="shared" si="2"/>
        <v>0</v>
      </c>
      <c r="I33" s="21">
        <f t="shared" si="2"/>
        <v>0</v>
      </c>
    </row>
    <row r="34" spans="1:9" x14ac:dyDescent="0.2">
      <c r="A34" s="18"/>
      <c r="B34" s="22"/>
      <c r="C34" s="25"/>
      <c r="D34" s="25"/>
      <c r="E34" s="25"/>
      <c r="F34" s="25"/>
      <c r="G34" s="25"/>
      <c r="H34" s="25"/>
      <c r="I34" s="25"/>
    </row>
    <row r="35" spans="1:9" x14ac:dyDescent="0.2">
      <c r="A35" s="18" t="s">
        <v>40</v>
      </c>
      <c r="B35" s="22"/>
      <c r="C35" s="21">
        <f>+C24+C25-C26+C33</f>
        <v>96587</v>
      </c>
      <c r="D35" s="21">
        <f t="shared" ref="D35" si="3">+D24+D25-D26+D33</f>
        <v>57668.669999999955</v>
      </c>
      <c r="E35" s="21">
        <f>+E24+E25-E26+E33</f>
        <v>35283.909999999945</v>
      </c>
      <c r="F35" s="21">
        <f>+F24+F25-F26+F33</f>
        <v>109315.50999999992</v>
      </c>
      <c r="G35" s="21">
        <f>+G24+G25-G26+G33</f>
        <v>136669.8299999999</v>
      </c>
      <c r="H35" s="21">
        <f t="shared" ref="H35:I35" si="4">+H24+H25-H26+H33</f>
        <v>161269.8299999999</v>
      </c>
      <c r="I35" s="21">
        <f t="shared" si="4"/>
        <v>185869.8299999999</v>
      </c>
    </row>
    <row r="36" spans="1:9" x14ac:dyDescent="0.2">
      <c r="A36" s="23"/>
      <c r="B36" s="24"/>
      <c r="C36" s="38"/>
      <c r="D36" s="25"/>
      <c r="E36" s="25"/>
      <c r="F36" s="25"/>
      <c r="G36" s="25"/>
      <c r="H36" s="25"/>
      <c r="I36" s="25"/>
    </row>
    <row r="37" spans="1:9" x14ac:dyDescent="0.2">
      <c r="A37" s="18" t="s">
        <v>41</v>
      </c>
      <c r="B37" s="22"/>
      <c r="C37" s="38">
        <v>564</v>
      </c>
      <c r="D37" s="25">
        <v>2257.1999999999998</v>
      </c>
      <c r="E37" s="25">
        <v>15214.86</v>
      </c>
      <c r="F37" s="25">
        <v>0</v>
      </c>
      <c r="G37" s="25">
        <v>0</v>
      </c>
      <c r="H37" s="25">
        <v>0</v>
      </c>
      <c r="I37" s="25">
        <v>0</v>
      </c>
    </row>
    <row r="38" spans="1:9" x14ac:dyDescent="0.2">
      <c r="A38" s="23"/>
      <c r="B38" s="24"/>
      <c r="C38" s="38"/>
      <c r="D38" s="25"/>
      <c r="E38" s="25"/>
      <c r="F38" s="25"/>
      <c r="G38" s="25"/>
      <c r="H38" s="25"/>
      <c r="I38" s="25"/>
    </row>
    <row r="39" spans="1:9" x14ac:dyDescent="0.2">
      <c r="A39" s="18" t="s">
        <v>42</v>
      </c>
      <c r="B39" s="46"/>
      <c r="C39" s="47">
        <f t="shared" ref="C39:I39" si="5">C35-C37</f>
        <v>96023</v>
      </c>
      <c r="D39" s="48">
        <f t="shared" si="5"/>
        <v>55411.469999999958</v>
      </c>
      <c r="E39" s="48">
        <f t="shared" si="5"/>
        <v>20069.049999999945</v>
      </c>
      <c r="F39" s="48">
        <f t="shared" si="5"/>
        <v>109315.50999999992</v>
      </c>
      <c r="G39" s="48">
        <f t="shared" si="5"/>
        <v>136669.8299999999</v>
      </c>
      <c r="H39" s="48">
        <f t="shared" si="5"/>
        <v>161269.8299999999</v>
      </c>
      <c r="I39" s="48">
        <f t="shared" si="5"/>
        <v>185869.8299999999</v>
      </c>
    </row>
    <row r="40" spans="1:9" x14ac:dyDescent="0.2">
      <c r="A40" s="49"/>
      <c r="B40" s="49"/>
      <c r="C40" s="50"/>
      <c r="D40" s="50"/>
      <c r="E40" s="50"/>
      <c r="F40" s="50"/>
      <c r="G40" s="50"/>
      <c r="H40" s="50"/>
      <c r="I40" s="50"/>
    </row>
    <row r="41" spans="1:9" x14ac:dyDescent="0.2">
      <c r="A41" s="51" t="s">
        <v>43</v>
      </c>
      <c r="B41" s="41"/>
      <c r="C41" s="35"/>
      <c r="D41" s="35"/>
      <c r="E41" s="35"/>
      <c r="F41" s="35"/>
      <c r="G41" s="35"/>
      <c r="H41" s="35"/>
      <c r="I41" s="35"/>
    </row>
    <row r="42" spans="1:9" x14ac:dyDescent="0.2">
      <c r="A42" s="52" t="s">
        <v>44</v>
      </c>
      <c r="B42" s="24"/>
      <c r="C42" s="38"/>
      <c r="D42" s="38"/>
      <c r="E42" s="38"/>
      <c r="F42" s="38"/>
      <c r="G42" s="38"/>
      <c r="H42" s="38"/>
      <c r="I42" s="38"/>
    </row>
    <row r="43" spans="1:9" x14ac:dyDescent="0.2">
      <c r="A43" s="18"/>
      <c r="B43" s="22"/>
      <c r="C43" s="25"/>
      <c r="D43" s="25"/>
      <c r="E43" s="25"/>
      <c r="F43" s="25"/>
      <c r="G43" s="25"/>
      <c r="H43" s="25"/>
      <c r="I43" s="25"/>
    </row>
    <row r="44" spans="1:9" x14ac:dyDescent="0.2">
      <c r="A44" s="18" t="s">
        <v>45</v>
      </c>
      <c r="B44" s="22"/>
      <c r="C44" s="25"/>
      <c r="D44" s="25"/>
      <c r="E44" s="25"/>
      <c r="F44" s="25"/>
      <c r="G44" s="25"/>
      <c r="H44" s="25"/>
      <c r="I44" s="25"/>
    </row>
    <row r="45" spans="1:9" x14ac:dyDescent="0.2">
      <c r="A45" s="18"/>
      <c r="B45" s="22"/>
      <c r="C45" s="25"/>
      <c r="D45" s="25"/>
      <c r="E45" s="25"/>
      <c r="F45" s="25"/>
      <c r="G45" s="25"/>
      <c r="H45" s="25"/>
      <c r="I45" s="25"/>
    </row>
    <row r="46" spans="1:9" x14ac:dyDescent="0.2">
      <c r="A46" s="52" t="s">
        <v>46</v>
      </c>
      <c r="B46" s="46"/>
      <c r="C46" s="25"/>
      <c r="D46" s="25"/>
      <c r="E46" s="25"/>
      <c r="F46" s="25"/>
      <c r="G46" s="25"/>
      <c r="H46" s="25"/>
      <c r="I46" s="25"/>
    </row>
    <row r="47" spans="1:9" x14ac:dyDescent="0.2">
      <c r="A47" s="53" t="s">
        <v>47</v>
      </c>
      <c r="B47" s="54"/>
      <c r="C47" s="25"/>
      <c r="D47" s="25"/>
      <c r="E47" s="25"/>
      <c r="F47" s="25"/>
      <c r="G47" s="25"/>
      <c r="H47" s="25"/>
      <c r="I47" s="25"/>
    </row>
  </sheetData>
  <sheetProtection selectLockedCells="1"/>
  <mergeCells count="4">
    <mergeCell ref="A8:I10"/>
    <mergeCell ref="A17:I18"/>
    <mergeCell ref="A19:I19"/>
    <mergeCell ref="A20:I20"/>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EA0CDE-58B1-46FC-92BF-EB1C19B0AF06}">
  <sheetPr>
    <pageSetUpPr fitToPage="1"/>
  </sheetPr>
  <dimension ref="A2:I43"/>
  <sheetViews>
    <sheetView zoomScale="90" zoomScaleNormal="90" workbookViewId="0">
      <selection activeCell="J8" sqref="J8"/>
    </sheetView>
  </sheetViews>
  <sheetFormatPr defaultColWidth="9.140625" defaultRowHeight="12.75" x14ac:dyDescent="0.2"/>
  <cols>
    <col min="1" max="2" width="14.7109375" style="2" customWidth="1"/>
    <col min="3" max="8" width="14" style="2" customWidth="1"/>
    <col min="9" max="9" width="13.140625" style="2" customWidth="1"/>
    <col min="10" max="16384" width="9.140625" style="2"/>
  </cols>
  <sheetData>
    <row r="2" spans="1:9" s="100" customFormat="1" x14ac:dyDescent="0.2">
      <c r="A2" s="100" t="s">
        <v>0</v>
      </c>
      <c r="B2" s="102" t="s">
        <v>1</v>
      </c>
      <c r="C2" s="102"/>
      <c r="D2" s="102"/>
      <c r="G2" s="103" t="s">
        <v>2</v>
      </c>
      <c r="H2" s="97" t="s">
        <v>102</v>
      </c>
      <c r="I2" s="102"/>
    </row>
    <row r="3" spans="1:9" s="100" customFormat="1" x14ac:dyDescent="0.2">
      <c r="A3" s="100" t="s">
        <v>4</v>
      </c>
      <c r="B3" s="102" t="s">
        <v>77</v>
      </c>
      <c r="C3" s="102"/>
      <c r="D3" s="102"/>
      <c r="G3" s="103" t="s">
        <v>6</v>
      </c>
      <c r="H3" s="104" t="s">
        <v>103</v>
      </c>
      <c r="I3" s="104"/>
    </row>
    <row r="4" spans="1:9" s="100" customFormat="1" x14ac:dyDescent="0.2">
      <c r="A4" s="100" t="s">
        <v>8</v>
      </c>
      <c r="B4" s="102" t="s">
        <v>111</v>
      </c>
      <c r="C4" s="102"/>
      <c r="D4" s="102"/>
      <c r="G4" s="103" t="s">
        <v>10</v>
      </c>
      <c r="H4" s="102" t="s">
        <v>112</v>
      </c>
      <c r="I4" s="102"/>
    </row>
    <row r="5" spans="1:9" s="100" customFormat="1" x14ac:dyDescent="0.2">
      <c r="A5" s="100" t="s">
        <v>12</v>
      </c>
      <c r="B5" s="104" t="s">
        <v>113</v>
      </c>
      <c r="C5" s="104"/>
      <c r="D5" s="104"/>
      <c r="G5" s="103" t="s">
        <v>14</v>
      </c>
      <c r="H5" s="104" t="s">
        <v>114</v>
      </c>
      <c r="I5" s="104"/>
    </row>
    <row r="8" spans="1:9" s="100" customFormat="1" x14ac:dyDescent="0.2">
      <c r="A8" s="242" t="s">
        <v>115</v>
      </c>
      <c r="B8" s="242"/>
      <c r="C8" s="242"/>
      <c r="D8" s="242"/>
      <c r="E8" s="242"/>
      <c r="F8" s="242"/>
      <c r="G8" s="242"/>
      <c r="H8" s="242"/>
      <c r="I8" s="242"/>
    </row>
    <row r="9" spans="1:9" s="100" customFormat="1" x14ac:dyDescent="0.2"/>
    <row r="10" spans="1:9" s="112" customFormat="1" x14ac:dyDescent="0.25">
      <c r="A10" s="207" t="s">
        <v>108</v>
      </c>
      <c r="B10" s="207"/>
      <c r="C10" s="207"/>
      <c r="D10" s="207"/>
      <c r="E10" s="207"/>
      <c r="F10" s="207"/>
      <c r="G10" s="207"/>
      <c r="H10" s="207"/>
      <c r="I10" s="207"/>
    </row>
    <row r="11" spans="1:9" s="100" customFormat="1" x14ac:dyDescent="0.2"/>
    <row r="12" spans="1:9" s="100" customFormat="1" ht="132" customHeight="1" x14ac:dyDescent="0.2">
      <c r="A12" s="207" t="s">
        <v>116</v>
      </c>
      <c r="B12" s="207"/>
      <c r="C12" s="207"/>
      <c r="D12" s="207"/>
      <c r="E12" s="207"/>
      <c r="F12" s="207"/>
      <c r="G12" s="207"/>
      <c r="H12" s="207"/>
      <c r="I12" s="207"/>
    </row>
    <row r="13" spans="1:9" s="100" customFormat="1" x14ac:dyDescent="0.2"/>
    <row r="14" spans="1:9" s="100" customFormat="1" ht="37.700000000000003" customHeight="1" x14ac:dyDescent="0.2">
      <c r="A14" s="207" t="s">
        <v>117</v>
      </c>
      <c r="B14" s="207"/>
      <c r="C14" s="207"/>
      <c r="D14" s="207"/>
      <c r="E14" s="207"/>
      <c r="F14" s="207"/>
      <c r="G14" s="207"/>
      <c r="H14" s="207"/>
      <c r="I14" s="207"/>
    </row>
    <row r="16" spans="1:9" x14ac:dyDescent="0.2">
      <c r="A16" s="208" t="s">
        <v>22</v>
      </c>
      <c r="B16" s="209"/>
      <c r="C16" s="209"/>
      <c r="D16" s="209"/>
      <c r="E16" s="209"/>
      <c r="F16" s="209"/>
      <c r="G16" s="209"/>
      <c r="H16" s="209"/>
      <c r="I16" s="210"/>
    </row>
    <row r="17" spans="1:9" x14ac:dyDescent="0.2">
      <c r="A17" s="18"/>
      <c r="B17" s="22"/>
      <c r="C17" s="13" t="s">
        <v>23</v>
      </c>
      <c r="D17" s="13" t="s">
        <v>24</v>
      </c>
      <c r="E17" s="13" t="s">
        <v>25</v>
      </c>
      <c r="F17" s="13" t="s">
        <v>26</v>
      </c>
      <c r="G17" s="13" t="s">
        <v>27</v>
      </c>
      <c r="H17" s="13" t="s">
        <v>28</v>
      </c>
      <c r="I17" s="13" t="s">
        <v>29</v>
      </c>
    </row>
    <row r="18" spans="1:9" x14ac:dyDescent="0.2">
      <c r="A18" s="18"/>
      <c r="B18" s="22"/>
      <c r="C18" s="44" t="s">
        <v>30</v>
      </c>
      <c r="D18" s="15" t="s">
        <v>30</v>
      </c>
      <c r="E18" s="15" t="s">
        <v>30</v>
      </c>
      <c r="F18" s="14" t="s">
        <v>30</v>
      </c>
      <c r="G18" s="14" t="s">
        <v>30</v>
      </c>
      <c r="H18" s="15" t="s">
        <v>31</v>
      </c>
      <c r="I18" s="15" t="s">
        <v>31</v>
      </c>
    </row>
    <row r="19" spans="1:9" x14ac:dyDescent="0.2">
      <c r="A19" s="18" t="s">
        <v>32</v>
      </c>
      <c r="B19" s="22"/>
      <c r="C19" s="25">
        <v>203441</v>
      </c>
      <c r="D19" s="25">
        <v>203441</v>
      </c>
      <c r="E19" s="25">
        <v>203441</v>
      </c>
      <c r="F19" s="25">
        <v>203441</v>
      </c>
      <c r="G19" s="25">
        <v>203441</v>
      </c>
      <c r="H19" s="25">
        <v>203441</v>
      </c>
      <c r="I19" s="25">
        <v>203441</v>
      </c>
    </row>
    <row r="20" spans="1:9" x14ac:dyDescent="0.2">
      <c r="A20" s="18" t="s">
        <v>33</v>
      </c>
      <c r="B20" s="22"/>
      <c r="C20" s="25">
        <v>175302.99</v>
      </c>
      <c r="D20" s="25">
        <v>168718.19999999998</v>
      </c>
      <c r="E20" s="25">
        <v>60630.289999999979</v>
      </c>
      <c r="F20" s="25">
        <f>E31</f>
        <v>5518.2199999999793</v>
      </c>
      <c r="G20" s="25">
        <f>F31</f>
        <v>5518.2199999999793</v>
      </c>
      <c r="H20" s="25">
        <f>G31</f>
        <v>5518.2199999999793</v>
      </c>
      <c r="I20" s="25">
        <f>H31</f>
        <v>5518.2199999999793</v>
      </c>
    </row>
    <row r="21" spans="1:9" x14ac:dyDescent="0.2">
      <c r="A21" s="18" t="s">
        <v>34</v>
      </c>
      <c r="B21" s="22"/>
      <c r="C21" s="25">
        <v>0</v>
      </c>
      <c r="D21" s="25">
        <v>0</v>
      </c>
      <c r="E21" s="25">
        <v>0</v>
      </c>
      <c r="F21" s="25">
        <v>0</v>
      </c>
      <c r="G21" s="25">
        <v>0</v>
      </c>
      <c r="H21" s="25">
        <v>0</v>
      </c>
      <c r="I21" s="25">
        <v>0</v>
      </c>
    </row>
    <row r="22" spans="1:9" x14ac:dyDescent="0.2">
      <c r="A22" s="18" t="s">
        <v>35</v>
      </c>
      <c r="B22" s="22"/>
      <c r="C22" s="25">
        <v>6584.79</v>
      </c>
      <c r="D22" s="25">
        <v>108087.91</v>
      </c>
      <c r="E22" s="21">
        <v>55112.07</v>
      </c>
      <c r="F22" s="25">
        <v>0</v>
      </c>
      <c r="G22" s="25">
        <v>0</v>
      </c>
      <c r="H22" s="25">
        <v>0</v>
      </c>
      <c r="I22" s="25">
        <v>0</v>
      </c>
    </row>
    <row r="23" spans="1:9" x14ac:dyDescent="0.2">
      <c r="A23" s="18"/>
      <c r="B23" s="22"/>
      <c r="C23" s="25"/>
      <c r="D23" s="25"/>
      <c r="E23" s="25"/>
      <c r="F23" s="25"/>
      <c r="G23" s="25"/>
      <c r="H23" s="25"/>
      <c r="I23" s="25"/>
    </row>
    <row r="24" spans="1:9" x14ac:dyDescent="0.2">
      <c r="A24" s="18" t="s">
        <v>36</v>
      </c>
      <c r="B24" s="19"/>
      <c r="C24" s="20"/>
      <c r="D24" s="20"/>
      <c r="E24" s="20"/>
      <c r="F24" s="20"/>
      <c r="G24" s="20"/>
      <c r="H24" s="21"/>
      <c r="I24" s="21"/>
    </row>
    <row r="25" spans="1:9" x14ac:dyDescent="0.2">
      <c r="A25" s="105" t="s">
        <v>37</v>
      </c>
      <c r="B25" s="106"/>
      <c r="C25" s="107"/>
      <c r="D25" s="108"/>
      <c r="E25" s="108"/>
      <c r="F25" s="20"/>
      <c r="G25" s="20"/>
      <c r="H25" s="21"/>
      <c r="I25" s="21"/>
    </row>
    <row r="26" spans="1:9" x14ac:dyDescent="0.2">
      <c r="A26" s="109"/>
      <c r="B26" s="110"/>
      <c r="C26" s="111"/>
      <c r="D26" s="111"/>
      <c r="E26" s="111"/>
      <c r="F26" s="25"/>
      <c r="G26" s="25"/>
      <c r="H26" s="25"/>
      <c r="I26" s="25"/>
    </row>
    <row r="27" spans="1:9" ht="12.75" customHeight="1" x14ac:dyDescent="0.2">
      <c r="A27" s="109"/>
      <c r="B27" s="110"/>
      <c r="C27" s="111"/>
      <c r="D27" s="111"/>
      <c r="E27" s="111"/>
      <c r="F27" s="25"/>
      <c r="G27" s="25"/>
      <c r="H27" s="25"/>
      <c r="I27" s="25"/>
    </row>
    <row r="28" spans="1:9" x14ac:dyDescent="0.2">
      <c r="A28" s="109"/>
      <c r="B28" s="110"/>
      <c r="C28" s="111"/>
      <c r="D28" s="111"/>
      <c r="E28" s="111"/>
      <c r="F28" s="25"/>
      <c r="G28" s="25"/>
      <c r="H28" s="25"/>
      <c r="I28" s="25"/>
    </row>
    <row r="29" spans="1:9" x14ac:dyDescent="0.2">
      <c r="A29" s="18" t="s">
        <v>39</v>
      </c>
      <c r="B29" s="22"/>
      <c r="C29" s="21">
        <v>0</v>
      </c>
      <c r="D29" s="21">
        <v>0</v>
      </c>
      <c r="E29" s="21">
        <v>0</v>
      </c>
      <c r="F29" s="21">
        <f>SUM(F26:F28)</f>
        <v>0</v>
      </c>
      <c r="G29" s="21">
        <f>SUM(G26:G28)</f>
        <v>0</v>
      </c>
      <c r="H29" s="21">
        <f>SUM(H26:H28)</f>
        <v>0</v>
      </c>
      <c r="I29" s="21">
        <f>SUM(I26:I28)</f>
        <v>0</v>
      </c>
    </row>
    <row r="30" spans="1:9" x14ac:dyDescent="0.2">
      <c r="A30" s="18"/>
      <c r="B30" s="22"/>
      <c r="C30" s="25"/>
      <c r="D30" s="25"/>
      <c r="E30" s="25"/>
      <c r="F30" s="25"/>
      <c r="G30" s="25"/>
      <c r="H30" s="25"/>
      <c r="I30" s="25"/>
    </row>
    <row r="31" spans="1:9" x14ac:dyDescent="0.2">
      <c r="A31" s="18" t="s">
        <v>40</v>
      </c>
      <c r="B31" s="22"/>
      <c r="C31" s="21">
        <v>168718.19999999998</v>
      </c>
      <c r="D31" s="21">
        <v>60630.289999999979</v>
      </c>
      <c r="E31" s="21">
        <v>5518.2199999999793</v>
      </c>
      <c r="F31" s="21">
        <f>+F20+F21-F22+F29</f>
        <v>5518.2199999999793</v>
      </c>
      <c r="G31" s="21">
        <f>+G20+G21-G22+G29</f>
        <v>5518.2199999999793</v>
      </c>
      <c r="H31" s="21">
        <f>+H20+H21-H22+H29</f>
        <v>5518.2199999999793</v>
      </c>
      <c r="I31" s="21">
        <f>+I20+I21-I22+I29</f>
        <v>5518.2199999999793</v>
      </c>
    </row>
    <row r="32" spans="1:9" x14ac:dyDescent="0.2">
      <c r="A32" s="23"/>
      <c r="B32" s="24"/>
      <c r="C32" s="38"/>
      <c r="D32" s="38"/>
      <c r="E32" s="25"/>
      <c r="F32" s="25"/>
      <c r="G32" s="25"/>
      <c r="H32" s="25"/>
      <c r="I32" s="25"/>
    </row>
    <row r="33" spans="1:9" x14ac:dyDescent="0.2">
      <c r="A33" s="18" t="s">
        <v>41</v>
      </c>
      <c r="B33" s="22"/>
      <c r="C33" s="38">
        <v>0</v>
      </c>
      <c r="D33" s="38">
        <v>54570.61</v>
      </c>
      <c r="E33" s="25">
        <v>0</v>
      </c>
      <c r="F33" s="25">
        <v>0</v>
      </c>
      <c r="G33" s="25">
        <v>0</v>
      </c>
      <c r="H33" s="25">
        <v>0</v>
      </c>
      <c r="I33" s="25">
        <v>0</v>
      </c>
    </row>
    <row r="34" spans="1:9" x14ac:dyDescent="0.2">
      <c r="A34" s="23"/>
      <c r="B34" s="24"/>
      <c r="C34" s="38"/>
      <c r="D34" s="38"/>
      <c r="E34" s="25"/>
      <c r="F34" s="25"/>
      <c r="G34" s="25"/>
      <c r="H34" s="25"/>
      <c r="I34" s="25"/>
    </row>
    <row r="35" spans="1:9" x14ac:dyDescent="0.2">
      <c r="A35" s="18" t="s">
        <v>42</v>
      </c>
      <c r="B35" s="46"/>
      <c r="C35" s="47">
        <f t="shared" ref="C35:I35" si="0">C31-C33</f>
        <v>168718.19999999998</v>
      </c>
      <c r="D35" s="47">
        <f t="shared" si="0"/>
        <v>6059.6799999999785</v>
      </c>
      <c r="E35" s="48">
        <f t="shared" si="0"/>
        <v>5518.2199999999793</v>
      </c>
      <c r="F35" s="48">
        <f t="shared" si="0"/>
        <v>5518.2199999999793</v>
      </c>
      <c r="G35" s="48">
        <f t="shared" si="0"/>
        <v>5518.2199999999793</v>
      </c>
      <c r="H35" s="48">
        <f t="shared" si="0"/>
        <v>5518.2199999999793</v>
      </c>
      <c r="I35" s="48">
        <f t="shared" si="0"/>
        <v>5518.2199999999793</v>
      </c>
    </row>
    <row r="36" spans="1:9" x14ac:dyDescent="0.2">
      <c r="A36" s="49"/>
      <c r="B36" s="49"/>
      <c r="C36" s="50"/>
      <c r="D36" s="50"/>
      <c r="E36" s="50"/>
      <c r="F36" s="50"/>
      <c r="G36" s="50"/>
      <c r="H36" s="50"/>
      <c r="I36" s="50"/>
    </row>
    <row r="37" spans="1:9" x14ac:dyDescent="0.2">
      <c r="A37" s="51" t="s">
        <v>43</v>
      </c>
      <c r="B37" s="41"/>
      <c r="C37" s="35"/>
      <c r="D37" s="35"/>
      <c r="E37" s="35"/>
      <c r="F37" s="35"/>
      <c r="G37" s="35"/>
      <c r="H37" s="35"/>
      <c r="I37" s="35"/>
    </row>
    <row r="38" spans="1:9" x14ac:dyDescent="0.2">
      <c r="A38" s="52" t="s">
        <v>44</v>
      </c>
      <c r="B38" s="24"/>
      <c r="C38" s="38"/>
      <c r="D38" s="38"/>
      <c r="E38" s="38"/>
      <c r="F38" s="38"/>
      <c r="G38" s="38"/>
      <c r="H38" s="38"/>
      <c r="I38" s="38"/>
    </row>
    <row r="39" spans="1:9" x14ac:dyDescent="0.2">
      <c r="A39" s="18"/>
      <c r="B39" s="22"/>
      <c r="C39" s="25"/>
      <c r="D39" s="25"/>
      <c r="E39" s="25"/>
      <c r="F39" s="25"/>
      <c r="G39" s="25"/>
      <c r="H39" s="25"/>
      <c r="I39" s="25"/>
    </row>
    <row r="40" spans="1:9" x14ac:dyDescent="0.2">
      <c r="A40" s="18" t="s">
        <v>45</v>
      </c>
      <c r="B40" s="22"/>
      <c r="C40" s="25"/>
      <c r="D40" s="25"/>
      <c r="E40" s="25"/>
      <c r="F40" s="25"/>
      <c r="G40" s="25"/>
      <c r="H40" s="25"/>
      <c r="I40" s="25"/>
    </row>
    <row r="41" spans="1:9" x14ac:dyDescent="0.2">
      <c r="A41" s="18"/>
      <c r="B41" s="22"/>
      <c r="C41" s="25"/>
      <c r="D41" s="25"/>
      <c r="E41" s="25"/>
      <c r="F41" s="25"/>
      <c r="G41" s="25"/>
      <c r="H41" s="25"/>
      <c r="I41" s="25"/>
    </row>
    <row r="42" spans="1:9" x14ac:dyDescent="0.2">
      <c r="A42" s="52" t="s">
        <v>46</v>
      </c>
      <c r="B42" s="46"/>
      <c r="C42" s="25"/>
      <c r="D42" s="25"/>
      <c r="E42" s="25"/>
      <c r="F42" s="25"/>
      <c r="G42" s="25"/>
      <c r="H42" s="25"/>
      <c r="I42" s="25"/>
    </row>
    <row r="43" spans="1:9" x14ac:dyDescent="0.2">
      <c r="A43" s="53" t="s">
        <v>47</v>
      </c>
      <c r="B43" s="54"/>
      <c r="C43" s="25"/>
      <c r="D43" s="25"/>
      <c r="E43" s="25"/>
      <c r="F43" s="25"/>
      <c r="G43" s="25"/>
      <c r="H43" s="25"/>
      <c r="I43" s="25"/>
    </row>
  </sheetData>
  <sheetProtection selectLockedCells="1"/>
  <mergeCells count="5">
    <mergeCell ref="A8:I8"/>
    <mergeCell ref="A10:I10"/>
    <mergeCell ref="A12:I12"/>
    <mergeCell ref="A14:I14"/>
    <mergeCell ref="A16:I16"/>
  </mergeCells>
  <printOptions horizontalCentered="1"/>
  <pageMargins left="0.75" right="0.75" top="0.6" bottom="0.55000000000000004" header="0.28000000000000003" footer="0.16"/>
  <pageSetup scale="76"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1A12CF-55C5-48F6-BEFF-8DE8AF43256F}">
  <sheetPr>
    <pageSetUpPr fitToPage="1"/>
  </sheetPr>
  <dimension ref="A2:Q45"/>
  <sheetViews>
    <sheetView zoomScaleNormal="100" zoomScaleSheetLayoutView="100" workbookViewId="0">
      <selection activeCell="J8" sqref="J8"/>
    </sheetView>
  </sheetViews>
  <sheetFormatPr defaultColWidth="10.28515625" defaultRowHeight="12.75" x14ac:dyDescent="0.2"/>
  <cols>
    <col min="1" max="2" width="14.7109375" style="100" customWidth="1"/>
    <col min="3" max="8" width="14" style="100" customWidth="1"/>
    <col min="9" max="9" width="13.140625" style="100" customWidth="1"/>
    <col min="10" max="16384" width="10.28515625" style="100"/>
  </cols>
  <sheetData>
    <row r="2" spans="1:17" x14ac:dyDescent="0.2">
      <c r="A2" s="100" t="s">
        <v>0</v>
      </c>
      <c r="B2" s="102" t="s">
        <v>1</v>
      </c>
      <c r="C2" s="102"/>
      <c r="D2" s="102"/>
      <c r="G2" s="103" t="s">
        <v>2</v>
      </c>
      <c r="H2" s="3" t="s">
        <v>205</v>
      </c>
      <c r="I2" s="102"/>
    </row>
    <row r="3" spans="1:17" x14ac:dyDescent="0.2">
      <c r="A3" s="100" t="s">
        <v>4</v>
      </c>
      <c r="B3" s="102" t="s">
        <v>247</v>
      </c>
      <c r="C3" s="102"/>
      <c r="D3" s="102"/>
      <c r="G3" s="103" t="s">
        <v>6</v>
      </c>
      <c r="H3" s="5" t="s">
        <v>207</v>
      </c>
      <c r="I3" s="104"/>
    </row>
    <row r="4" spans="1:17" x14ac:dyDescent="0.2">
      <c r="A4" s="100" t="s">
        <v>8</v>
      </c>
      <c r="B4" s="102" t="s">
        <v>248</v>
      </c>
      <c r="C4" s="102"/>
      <c r="D4" s="102"/>
      <c r="G4" s="103" t="s">
        <v>10</v>
      </c>
      <c r="H4" s="102" t="s">
        <v>112</v>
      </c>
      <c r="I4" s="102"/>
    </row>
    <row r="5" spans="1:17" x14ac:dyDescent="0.2">
      <c r="A5" s="100" t="s">
        <v>12</v>
      </c>
      <c r="B5" s="102" t="s">
        <v>249</v>
      </c>
      <c r="C5" s="104"/>
      <c r="D5" s="104"/>
      <c r="G5" s="103" t="s">
        <v>14</v>
      </c>
      <c r="H5" s="104" t="s">
        <v>250</v>
      </c>
      <c r="I5" s="104"/>
    </row>
    <row r="8" spans="1:17" x14ac:dyDescent="0.2">
      <c r="A8" s="100" t="s">
        <v>251</v>
      </c>
    </row>
    <row r="9" spans="1:17" ht="7.5" customHeight="1" x14ac:dyDescent="0.2"/>
    <row r="10" spans="1:17" x14ac:dyDescent="0.2">
      <c r="A10" s="100" t="s">
        <v>252</v>
      </c>
    </row>
    <row r="11" spans="1:17" ht="7.5" customHeight="1" x14ac:dyDescent="0.2"/>
    <row r="12" spans="1:17" ht="30" customHeight="1" x14ac:dyDescent="0.2">
      <c r="A12" s="207" t="s">
        <v>253</v>
      </c>
      <c r="B12" s="207"/>
      <c r="C12" s="207"/>
      <c r="D12" s="207"/>
      <c r="E12" s="207"/>
      <c r="F12" s="207"/>
      <c r="G12" s="207"/>
      <c r="H12" s="207"/>
      <c r="I12" s="207"/>
      <c r="K12" s="153"/>
      <c r="L12" s="153"/>
      <c r="M12" s="153"/>
      <c r="N12" s="153"/>
      <c r="O12" s="153"/>
      <c r="P12" s="153"/>
      <c r="Q12" s="153"/>
    </row>
    <row r="13" spans="1:17" x14ac:dyDescent="0.2">
      <c r="K13" s="153"/>
      <c r="L13" s="153"/>
      <c r="M13" s="153"/>
      <c r="N13" s="153"/>
      <c r="O13" s="153"/>
      <c r="P13" s="153"/>
      <c r="Q13" s="153"/>
    </row>
    <row r="14" spans="1:17" x14ac:dyDescent="0.2">
      <c r="K14" s="153"/>
      <c r="L14" s="153"/>
      <c r="M14" s="153"/>
      <c r="N14" s="153"/>
      <c r="O14" s="153"/>
      <c r="P14" s="153"/>
      <c r="Q14" s="153"/>
    </row>
    <row r="15" spans="1:17" ht="7.5" customHeight="1" x14ac:dyDescent="0.2">
      <c r="K15" s="153"/>
      <c r="L15" s="153"/>
      <c r="M15" s="153"/>
      <c r="N15" s="153"/>
      <c r="O15" s="153"/>
      <c r="P15" s="153"/>
      <c r="Q15" s="153"/>
    </row>
    <row r="16" spans="1:17" x14ac:dyDescent="0.2">
      <c r="A16" s="240" t="s">
        <v>254</v>
      </c>
      <c r="B16" s="240"/>
      <c r="C16" s="240"/>
      <c r="D16" s="240"/>
      <c r="E16" s="240"/>
      <c r="F16" s="240"/>
      <c r="G16" s="240"/>
      <c r="H16" s="240"/>
      <c r="I16" s="240"/>
    </row>
    <row r="17" spans="1:11" x14ac:dyDescent="0.2">
      <c r="K17" s="173"/>
    </row>
    <row r="18" spans="1:11" x14ac:dyDescent="0.2">
      <c r="A18" s="237" t="s">
        <v>22</v>
      </c>
      <c r="B18" s="238"/>
      <c r="C18" s="238"/>
      <c r="D18" s="238"/>
      <c r="E18" s="238"/>
      <c r="F18" s="238"/>
      <c r="G18" s="238"/>
      <c r="H18" s="238"/>
      <c r="I18" s="239"/>
    </row>
    <row r="19" spans="1:11" s="150" customFormat="1" x14ac:dyDescent="0.2">
      <c r="A19" s="10"/>
      <c r="B19" s="11"/>
      <c r="C19" s="12" t="s">
        <v>23</v>
      </c>
      <c r="D19" s="12" t="s">
        <v>24</v>
      </c>
      <c r="E19" s="12" t="s">
        <v>25</v>
      </c>
      <c r="F19" s="12" t="s">
        <v>26</v>
      </c>
      <c r="G19" s="12" t="s">
        <v>27</v>
      </c>
      <c r="H19" s="12" t="s">
        <v>28</v>
      </c>
      <c r="I19" s="12" t="s">
        <v>29</v>
      </c>
    </row>
    <row r="20" spans="1:11" x14ac:dyDescent="0.2">
      <c r="A20" s="105"/>
      <c r="B20" s="106"/>
      <c r="C20" s="174" t="s">
        <v>30</v>
      </c>
      <c r="D20" s="157" t="s">
        <v>30</v>
      </c>
      <c r="E20" s="157" t="s">
        <v>30</v>
      </c>
      <c r="F20" s="14" t="s">
        <v>30</v>
      </c>
      <c r="G20" s="14" t="s">
        <v>30</v>
      </c>
      <c r="H20" s="174" t="s">
        <v>31</v>
      </c>
      <c r="I20" s="174" t="s">
        <v>31</v>
      </c>
    </row>
    <row r="21" spans="1:11" x14ac:dyDescent="0.2">
      <c r="A21" s="105" t="s">
        <v>32</v>
      </c>
      <c r="B21" s="106"/>
      <c r="C21" s="111">
        <v>231850</v>
      </c>
      <c r="D21" s="111">
        <v>231850</v>
      </c>
      <c r="E21" s="111">
        <v>246549</v>
      </c>
      <c r="F21" s="111">
        <v>249740</v>
      </c>
      <c r="G21" s="111">
        <v>253073</v>
      </c>
      <c r="H21" s="111">
        <v>253073</v>
      </c>
      <c r="I21" s="111">
        <v>253073</v>
      </c>
    </row>
    <row r="22" spans="1:11" x14ac:dyDescent="0.2">
      <c r="A22" s="105" t="s">
        <v>33</v>
      </c>
      <c r="B22" s="106"/>
      <c r="C22" s="111">
        <v>1</v>
      </c>
      <c r="D22" s="111">
        <v>46877</v>
      </c>
      <c r="E22" s="111">
        <v>78710.87</v>
      </c>
      <c r="F22" s="111">
        <f t="shared" ref="F22:I22" si="0">E33</f>
        <v>154548.01999999999</v>
      </c>
      <c r="G22" s="111">
        <f t="shared" si="0"/>
        <v>235200.31</v>
      </c>
      <c r="H22" s="111">
        <f t="shared" si="0"/>
        <v>339909.19</v>
      </c>
      <c r="I22" s="111">
        <f t="shared" si="0"/>
        <v>339909.18999999994</v>
      </c>
    </row>
    <row r="23" spans="1:11" x14ac:dyDescent="0.2">
      <c r="A23" s="105" t="s">
        <v>34</v>
      </c>
      <c r="B23" s="106"/>
      <c r="C23" s="111">
        <v>0</v>
      </c>
      <c r="D23" s="111">
        <v>0</v>
      </c>
      <c r="E23" s="111">
        <v>0</v>
      </c>
      <c r="F23" s="111">
        <v>0</v>
      </c>
      <c r="G23" s="111">
        <f>238000-238000</f>
        <v>0</v>
      </c>
      <c r="H23" s="111">
        <v>253073</v>
      </c>
      <c r="I23" s="111">
        <v>253073</v>
      </c>
    </row>
    <row r="24" spans="1:11" x14ac:dyDescent="0.2">
      <c r="A24" s="105" t="s">
        <v>35</v>
      </c>
      <c r="B24" s="106"/>
      <c r="C24" s="111">
        <v>137124</v>
      </c>
      <c r="D24" s="111">
        <v>147948.13</v>
      </c>
      <c r="E24" s="111">
        <v>161162.85</v>
      </c>
      <c r="F24" s="111">
        <v>157347.71</v>
      </c>
      <c r="G24" s="111">
        <v>133291.12</v>
      </c>
      <c r="H24" s="111">
        <v>253073</v>
      </c>
      <c r="I24" s="111">
        <v>253073</v>
      </c>
      <c r="K24" s="133"/>
    </row>
    <row r="25" spans="1:11" x14ac:dyDescent="0.2">
      <c r="A25" s="105"/>
      <c r="B25" s="106"/>
      <c r="C25" s="111"/>
      <c r="D25" s="111"/>
      <c r="E25" s="111"/>
      <c r="F25" s="111"/>
      <c r="G25" s="111"/>
      <c r="H25" s="111"/>
      <c r="I25" s="111"/>
    </row>
    <row r="26" spans="1:11" x14ac:dyDescent="0.2">
      <c r="A26" s="105" t="s">
        <v>36</v>
      </c>
      <c r="B26" s="104"/>
      <c r="C26" s="108"/>
      <c r="D26" s="108"/>
      <c r="E26" s="108"/>
      <c r="F26" s="108"/>
      <c r="G26" s="135"/>
      <c r="H26" s="135"/>
      <c r="I26" s="135"/>
    </row>
    <row r="27" spans="1:11" x14ac:dyDescent="0.2">
      <c r="A27" s="18" t="s">
        <v>215</v>
      </c>
      <c r="B27" s="104"/>
      <c r="C27" s="133"/>
      <c r="D27" s="133"/>
      <c r="E27" s="133"/>
      <c r="F27" s="133"/>
      <c r="G27" s="175"/>
      <c r="H27" s="175"/>
      <c r="I27" s="175"/>
    </row>
    <row r="28" spans="1:11" x14ac:dyDescent="0.2">
      <c r="A28" s="109" t="s">
        <v>255</v>
      </c>
      <c r="B28" s="110"/>
      <c r="C28" s="111">
        <v>184000</v>
      </c>
      <c r="D28" s="111">
        <v>179782</v>
      </c>
      <c r="E28" s="111">
        <v>237000</v>
      </c>
      <c r="F28" s="111">
        <v>238000</v>
      </c>
      <c r="G28" s="111">
        <v>238000</v>
      </c>
      <c r="H28" s="111"/>
      <c r="I28" s="111"/>
    </row>
    <row r="29" spans="1:11" x14ac:dyDescent="0.2">
      <c r="A29" s="109" t="s">
        <v>256</v>
      </c>
      <c r="B29" s="110"/>
      <c r="C29" s="111"/>
      <c r="D29" s="111"/>
      <c r="E29" s="111"/>
      <c r="F29" s="111"/>
      <c r="G29" s="111"/>
      <c r="H29" s="111"/>
      <c r="I29" s="111"/>
    </row>
    <row r="30" spans="1:11" x14ac:dyDescent="0.2">
      <c r="A30" s="109"/>
      <c r="B30" s="110"/>
      <c r="C30" s="111"/>
      <c r="D30" s="111"/>
      <c r="E30" s="111"/>
      <c r="F30" s="111"/>
      <c r="G30" s="111"/>
      <c r="H30" s="111"/>
      <c r="I30" s="111"/>
    </row>
    <row r="31" spans="1:11" x14ac:dyDescent="0.2">
      <c r="A31" s="105" t="s">
        <v>39</v>
      </c>
      <c r="B31" s="106"/>
      <c r="C31" s="111">
        <v>184000</v>
      </c>
      <c r="D31" s="111">
        <v>179782</v>
      </c>
      <c r="E31" s="111">
        <v>237000</v>
      </c>
      <c r="F31" s="111">
        <f t="shared" ref="F31:H31" si="1">SUM(F28:F30)</f>
        <v>238000</v>
      </c>
      <c r="G31" s="111">
        <f t="shared" si="1"/>
        <v>238000</v>
      </c>
      <c r="H31" s="111">
        <f t="shared" si="1"/>
        <v>0</v>
      </c>
      <c r="I31" s="111">
        <f t="shared" ref="I31" si="2">SUM(I28:I30)</f>
        <v>0</v>
      </c>
    </row>
    <row r="32" spans="1:11" x14ac:dyDescent="0.2">
      <c r="A32" s="105"/>
      <c r="B32" s="106"/>
      <c r="C32" s="111"/>
      <c r="D32" s="111"/>
      <c r="E32" s="111"/>
      <c r="F32" s="111"/>
      <c r="G32" s="111"/>
      <c r="H32" s="111"/>
      <c r="I32" s="111"/>
    </row>
    <row r="33" spans="1:9" x14ac:dyDescent="0.2">
      <c r="A33" s="105" t="s">
        <v>40</v>
      </c>
      <c r="B33" s="106"/>
      <c r="C33" s="135">
        <v>46877</v>
      </c>
      <c r="D33" s="135">
        <v>78710.87</v>
      </c>
      <c r="E33" s="135">
        <v>154548.01999999999</v>
      </c>
      <c r="F33" s="135">
        <f>+F22+F23-F24+F31</f>
        <v>235200.31</v>
      </c>
      <c r="G33" s="135">
        <f t="shared" ref="G33:I33" si="3">+G22+G23-G24+G31</f>
        <v>339909.19</v>
      </c>
      <c r="H33" s="135">
        <f t="shared" si="3"/>
        <v>339909.18999999994</v>
      </c>
      <c r="I33" s="135">
        <f t="shared" si="3"/>
        <v>339909.18999999994</v>
      </c>
    </row>
    <row r="34" spans="1:9" x14ac:dyDescent="0.2">
      <c r="A34" s="109"/>
      <c r="B34" s="110"/>
      <c r="C34" s="111"/>
      <c r="D34" s="111"/>
      <c r="E34" s="111"/>
      <c r="F34" s="111"/>
      <c r="G34" s="111"/>
      <c r="H34" s="111"/>
      <c r="I34" s="111"/>
    </row>
    <row r="35" spans="1:9" x14ac:dyDescent="0.2">
      <c r="A35" s="105" t="s">
        <v>41</v>
      </c>
      <c r="B35" s="106"/>
      <c r="C35" s="111">
        <v>0</v>
      </c>
      <c r="D35" s="111">
        <v>0</v>
      </c>
      <c r="E35" s="111">
        <v>0</v>
      </c>
      <c r="F35" s="111">
        <v>0</v>
      </c>
      <c r="G35" s="111">
        <v>0</v>
      </c>
      <c r="H35" s="111">
        <v>0</v>
      </c>
      <c r="I35" s="111">
        <v>0</v>
      </c>
    </row>
    <row r="36" spans="1:9" x14ac:dyDescent="0.2">
      <c r="A36" s="109"/>
      <c r="B36" s="110"/>
      <c r="C36" s="111"/>
      <c r="D36" s="111"/>
      <c r="E36" s="111"/>
      <c r="F36" s="111"/>
      <c r="G36" s="111"/>
      <c r="H36" s="111"/>
      <c r="I36" s="111"/>
    </row>
    <row r="37" spans="1:9" x14ac:dyDescent="0.2">
      <c r="A37" s="105" t="s">
        <v>42</v>
      </c>
      <c r="B37" s="176"/>
      <c r="C37" s="164">
        <v>46877</v>
      </c>
      <c r="D37" s="164">
        <v>78710.87</v>
      </c>
      <c r="E37" s="164">
        <v>154548.01999999999</v>
      </c>
      <c r="F37" s="164">
        <f t="shared" ref="F37:I37" si="4">F33-F35</f>
        <v>235200.31</v>
      </c>
      <c r="G37" s="164">
        <f t="shared" si="4"/>
        <v>339909.19</v>
      </c>
      <c r="H37" s="164">
        <f t="shared" si="4"/>
        <v>339909.18999999994</v>
      </c>
      <c r="I37" s="164">
        <f t="shared" si="4"/>
        <v>339909.18999999994</v>
      </c>
    </row>
    <row r="38" spans="1:9" x14ac:dyDescent="0.2">
      <c r="A38" s="177"/>
      <c r="B38" s="177"/>
      <c r="C38" s="178"/>
      <c r="D38" s="178"/>
      <c r="E38" s="178"/>
      <c r="F38" s="178"/>
      <c r="G38" s="178"/>
      <c r="H38" s="178"/>
      <c r="I38" s="178"/>
    </row>
    <row r="39" spans="1:9" x14ac:dyDescent="0.2">
      <c r="A39" s="179" t="s">
        <v>43</v>
      </c>
      <c r="B39" s="102"/>
      <c r="C39" s="168"/>
      <c r="D39" s="168"/>
      <c r="E39" s="168"/>
      <c r="F39" s="168"/>
      <c r="G39" s="168"/>
      <c r="H39" s="168"/>
      <c r="I39" s="168"/>
    </row>
    <row r="40" spans="1:9" x14ac:dyDescent="0.2">
      <c r="A40" s="180" t="s">
        <v>216</v>
      </c>
      <c r="B40" s="110"/>
      <c r="C40" s="163"/>
      <c r="D40" s="163"/>
      <c r="E40" s="163"/>
      <c r="F40" s="163"/>
      <c r="G40" s="163"/>
      <c r="H40" s="163"/>
      <c r="I40" s="163"/>
    </row>
    <row r="41" spans="1:9" x14ac:dyDescent="0.2">
      <c r="A41" s="105"/>
      <c r="B41" s="106"/>
      <c r="C41" s="111"/>
      <c r="D41" s="111"/>
      <c r="E41" s="111"/>
      <c r="F41" s="111"/>
      <c r="G41" s="111"/>
      <c r="H41" s="111"/>
      <c r="I41" s="111"/>
    </row>
    <row r="42" spans="1:9" x14ac:dyDescent="0.2">
      <c r="A42" s="105" t="s">
        <v>45</v>
      </c>
      <c r="B42" s="106"/>
      <c r="C42" s="111"/>
      <c r="D42" s="111"/>
      <c r="E42" s="111"/>
      <c r="F42" s="111"/>
      <c r="G42" s="111"/>
      <c r="H42" s="111"/>
      <c r="I42" s="111"/>
    </row>
    <row r="43" spans="1:9" x14ac:dyDescent="0.2">
      <c r="A43" s="105"/>
      <c r="B43" s="106"/>
      <c r="C43" s="111"/>
      <c r="D43" s="111"/>
      <c r="E43" s="111"/>
      <c r="F43" s="111"/>
      <c r="G43" s="111"/>
      <c r="H43" s="111"/>
      <c r="I43" s="111"/>
    </row>
    <row r="44" spans="1:9" x14ac:dyDescent="0.2">
      <c r="A44" s="180" t="s">
        <v>46</v>
      </c>
      <c r="B44" s="176"/>
      <c r="C44" s="111"/>
      <c r="D44" s="111"/>
      <c r="E44" s="111"/>
      <c r="F44" s="111"/>
      <c r="G44" s="111"/>
      <c r="H44" s="111"/>
      <c r="I44" s="111"/>
    </row>
    <row r="45" spans="1:9" x14ac:dyDescent="0.2">
      <c r="A45" s="181" t="s">
        <v>47</v>
      </c>
      <c r="B45" s="182"/>
      <c r="C45" s="111"/>
      <c r="D45" s="111"/>
      <c r="E45" s="111"/>
      <c r="F45" s="111"/>
      <c r="G45" s="111"/>
      <c r="H45" s="111"/>
      <c r="I45" s="111"/>
    </row>
  </sheetData>
  <mergeCells count="3">
    <mergeCell ref="A12:I12"/>
    <mergeCell ref="A16:I16"/>
    <mergeCell ref="A18:I18"/>
  </mergeCells>
  <printOptions horizontalCentered="1"/>
  <pageMargins left="0.75" right="0.75" top="0.6" bottom="0.55000000000000004" header="0.28000000000000003" footer="0.16"/>
  <pageSetup scale="95" orientation="landscape" r:id="rId1"/>
  <headerFooter alignWithMargins="0">
    <oddHeader>&amp;C&amp;"Arial,Bold"Report on Non-General Fund Information
&amp;"Arial,Regular"for Submittal to the 2023 Legislature</oddHeader>
    <oddFooter>&amp;LForm 37-47 (rev. 7/19/22)&amp;R&amp;D  &amp;T</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BD6109-FFC3-4EB2-BF0F-90B7E80392BC}">
  <sheetPr>
    <pageSetUpPr fitToPage="1"/>
  </sheetPr>
  <dimension ref="A2:I43"/>
  <sheetViews>
    <sheetView zoomScaleNormal="100" workbookViewId="0">
      <selection activeCell="J8" sqref="J8"/>
    </sheetView>
  </sheetViews>
  <sheetFormatPr defaultColWidth="9.140625" defaultRowHeight="12.75" x14ac:dyDescent="0.2"/>
  <cols>
    <col min="1" max="2" width="14.5703125" style="155" customWidth="1"/>
    <col min="3" max="8" width="14" style="155" customWidth="1"/>
    <col min="9" max="9" width="13.140625" style="155" customWidth="1"/>
    <col min="10" max="16384" width="9.140625" style="155"/>
  </cols>
  <sheetData>
    <row r="2" spans="1:9" x14ac:dyDescent="0.2">
      <c r="A2" s="155" t="s">
        <v>0</v>
      </c>
      <c r="B2" s="102" t="s">
        <v>1</v>
      </c>
      <c r="C2" s="41"/>
      <c r="D2" s="41"/>
      <c r="G2" s="42" t="s">
        <v>2</v>
      </c>
      <c r="H2" s="102" t="s">
        <v>327</v>
      </c>
      <c r="I2" s="41"/>
    </row>
    <row r="3" spans="1:9" x14ac:dyDescent="0.2">
      <c r="A3" s="155" t="s">
        <v>4</v>
      </c>
      <c r="B3" s="102" t="s">
        <v>328</v>
      </c>
      <c r="C3" s="41"/>
      <c r="D3" s="41"/>
      <c r="G3" s="42" t="s">
        <v>6</v>
      </c>
      <c r="H3" s="104" t="s">
        <v>329</v>
      </c>
      <c r="I3" s="19"/>
    </row>
    <row r="4" spans="1:9" x14ac:dyDescent="0.2">
      <c r="A4" s="155" t="s">
        <v>8</v>
      </c>
      <c r="B4" s="102" t="s">
        <v>330</v>
      </c>
      <c r="C4" s="41"/>
      <c r="D4" s="41"/>
      <c r="G4" s="42" t="s">
        <v>10</v>
      </c>
      <c r="H4" s="102" t="s">
        <v>112</v>
      </c>
      <c r="I4" s="41"/>
    </row>
    <row r="5" spans="1:9" x14ac:dyDescent="0.2">
      <c r="A5" s="155" t="s">
        <v>12</v>
      </c>
      <c r="B5" s="104" t="s">
        <v>331</v>
      </c>
      <c r="C5" s="19"/>
      <c r="D5" s="19"/>
      <c r="G5" s="42" t="s">
        <v>14</v>
      </c>
      <c r="H5" s="104" t="s">
        <v>332</v>
      </c>
      <c r="I5" s="19"/>
    </row>
    <row r="8" spans="1:9" s="100" customFormat="1" ht="30" customHeight="1" x14ac:dyDescent="0.2">
      <c r="A8" s="207" t="s">
        <v>333</v>
      </c>
      <c r="B8" s="207"/>
      <c r="C8" s="207"/>
      <c r="D8" s="207"/>
      <c r="E8" s="207"/>
      <c r="F8" s="207"/>
      <c r="G8" s="207"/>
      <c r="H8" s="207"/>
      <c r="I8" s="207"/>
    </row>
    <row r="9" spans="1:9" s="100" customFormat="1" x14ac:dyDescent="0.2"/>
    <row r="10" spans="1:9" x14ac:dyDescent="0.2">
      <c r="A10" s="243" t="s">
        <v>334</v>
      </c>
      <c r="B10" s="243"/>
      <c r="C10" s="243"/>
      <c r="D10" s="243"/>
      <c r="E10" s="243"/>
      <c r="F10" s="243"/>
      <c r="G10" s="243"/>
      <c r="H10" s="243"/>
      <c r="I10" s="243"/>
    </row>
    <row r="11" spans="1:9" s="100" customFormat="1" x14ac:dyDescent="0.2"/>
    <row r="12" spans="1:9" s="100" customFormat="1" ht="28.5" customHeight="1" x14ac:dyDescent="0.2">
      <c r="A12" s="207" t="s">
        <v>335</v>
      </c>
      <c r="B12" s="207"/>
      <c r="C12" s="207"/>
      <c r="D12" s="207"/>
      <c r="E12" s="207"/>
      <c r="F12" s="207"/>
      <c r="G12" s="207"/>
      <c r="H12" s="207"/>
      <c r="I12" s="207"/>
    </row>
    <row r="13" spans="1:9" s="100" customFormat="1" x14ac:dyDescent="0.2"/>
    <row r="14" spans="1:9" s="100" customFormat="1" ht="42" customHeight="1" x14ac:dyDescent="0.2">
      <c r="A14" s="207" t="s">
        <v>336</v>
      </c>
      <c r="B14" s="207"/>
      <c r="C14" s="207"/>
      <c r="D14" s="207"/>
      <c r="E14" s="207"/>
      <c r="F14" s="207"/>
      <c r="G14" s="207"/>
      <c r="H14" s="207"/>
      <c r="I14" s="207"/>
    </row>
    <row r="16" spans="1:9" x14ac:dyDescent="0.2">
      <c r="A16" s="208" t="s">
        <v>22</v>
      </c>
      <c r="B16" s="209"/>
      <c r="C16" s="209"/>
      <c r="D16" s="209"/>
      <c r="E16" s="209"/>
      <c r="F16" s="209"/>
      <c r="G16" s="209"/>
      <c r="H16" s="209"/>
      <c r="I16" s="210"/>
    </row>
    <row r="17" spans="1:9" x14ac:dyDescent="0.2">
      <c r="A17" s="18"/>
      <c r="B17" s="22"/>
      <c r="C17" s="13" t="s">
        <v>23</v>
      </c>
      <c r="D17" s="13" t="s">
        <v>24</v>
      </c>
      <c r="E17" s="13" t="s">
        <v>25</v>
      </c>
      <c r="F17" s="13" t="s">
        <v>26</v>
      </c>
      <c r="G17" s="13" t="s">
        <v>27</v>
      </c>
      <c r="H17" s="13" t="s">
        <v>28</v>
      </c>
      <c r="I17" s="13" t="s">
        <v>29</v>
      </c>
    </row>
    <row r="18" spans="1:9" x14ac:dyDescent="0.2">
      <c r="A18" s="18"/>
      <c r="B18" s="22"/>
      <c r="C18" s="44" t="s">
        <v>30</v>
      </c>
      <c r="D18" s="15" t="s">
        <v>30</v>
      </c>
      <c r="E18" s="15" t="s">
        <v>30</v>
      </c>
      <c r="F18" s="14" t="s">
        <v>30</v>
      </c>
      <c r="G18" s="14" t="s">
        <v>30</v>
      </c>
      <c r="H18" s="15" t="s">
        <v>31</v>
      </c>
      <c r="I18" s="15" t="s">
        <v>31</v>
      </c>
    </row>
    <row r="19" spans="1:9" x14ac:dyDescent="0.2">
      <c r="A19" s="18" t="s">
        <v>32</v>
      </c>
      <c r="B19" s="22"/>
      <c r="C19" s="25">
        <v>178291</v>
      </c>
      <c r="D19" s="25">
        <v>178291</v>
      </c>
      <c r="E19" s="25">
        <v>759649</v>
      </c>
      <c r="F19" s="25">
        <v>759649</v>
      </c>
      <c r="G19" s="25">
        <v>759649</v>
      </c>
      <c r="H19" s="25">
        <v>759649</v>
      </c>
      <c r="I19" s="25">
        <v>759649</v>
      </c>
    </row>
    <row r="20" spans="1:9" x14ac:dyDescent="0.2">
      <c r="A20" s="18" t="s">
        <v>33</v>
      </c>
      <c r="B20" s="22"/>
      <c r="C20" s="25">
        <v>77477.609999999986</v>
      </c>
      <c r="D20" s="25">
        <v>96771.81</v>
      </c>
      <c r="E20" s="25">
        <v>96771.81</v>
      </c>
      <c r="F20" s="25">
        <f t="shared" ref="F20:I20" si="0">E31</f>
        <v>96771.81</v>
      </c>
      <c r="G20" s="25">
        <f t="shared" si="0"/>
        <v>96771.81</v>
      </c>
      <c r="H20" s="25">
        <f t="shared" si="0"/>
        <v>509890.26</v>
      </c>
      <c r="I20" s="25">
        <f t="shared" si="0"/>
        <v>509890.26</v>
      </c>
    </row>
    <row r="21" spans="1:9" x14ac:dyDescent="0.2">
      <c r="A21" s="18" t="s">
        <v>34</v>
      </c>
      <c r="B21" s="22"/>
      <c r="C21" s="25">
        <v>160275</v>
      </c>
      <c r="D21" s="25">
        <v>0</v>
      </c>
      <c r="E21" s="25">
        <v>0</v>
      </c>
      <c r="F21" s="25">
        <v>0</v>
      </c>
      <c r="G21" s="25">
        <v>413118.45</v>
      </c>
      <c r="H21" s="25">
        <v>759649</v>
      </c>
      <c r="I21" s="25">
        <v>759649</v>
      </c>
    </row>
    <row r="22" spans="1:9" x14ac:dyDescent="0.2">
      <c r="A22" s="18" t="s">
        <v>35</v>
      </c>
      <c r="B22" s="22"/>
      <c r="C22" s="25">
        <v>140981.35</v>
      </c>
      <c r="D22" s="25">
        <v>0</v>
      </c>
      <c r="E22" s="21">
        <v>0</v>
      </c>
      <c r="F22" s="25">
        <v>0</v>
      </c>
      <c r="G22" s="25">
        <v>0</v>
      </c>
      <c r="H22" s="25">
        <v>759649</v>
      </c>
      <c r="I22" s="25">
        <v>759649</v>
      </c>
    </row>
    <row r="23" spans="1:9" x14ac:dyDescent="0.2">
      <c r="A23" s="18"/>
      <c r="B23" s="22"/>
      <c r="C23" s="25"/>
      <c r="D23" s="25"/>
      <c r="E23" s="25"/>
      <c r="F23" s="25"/>
      <c r="G23" s="25"/>
      <c r="H23" s="25"/>
      <c r="I23" s="25"/>
    </row>
    <row r="24" spans="1:9" x14ac:dyDescent="0.2">
      <c r="A24" s="18" t="s">
        <v>36</v>
      </c>
      <c r="B24" s="19"/>
      <c r="C24" s="20"/>
      <c r="D24" s="20"/>
      <c r="E24" s="20"/>
      <c r="F24" s="20"/>
      <c r="G24" s="20"/>
      <c r="H24" s="21"/>
      <c r="I24" s="21"/>
    </row>
    <row r="25" spans="1:9" x14ac:dyDescent="0.2">
      <c r="A25" s="105" t="s">
        <v>37</v>
      </c>
      <c r="B25" s="106"/>
      <c r="C25" s="107"/>
      <c r="D25" s="108"/>
      <c r="E25" s="108"/>
      <c r="F25" s="20"/>
      <c r="G25" s="20"/>
      <c r="H25" s="21"/>
      <c r="I25" s="21"/>
    </row>
    <row r="26" spans="1:9" x14ac:dyDescent="0.2">
      <c r="A26" s="109"/>
      <c r="B26" s="110"/>
      <c r="C26" s="111"/>
      <c r="D26" s="111"/>
      <c r="E26" s="111"/>
      <c r="F26" s="25"/>
      <c r="G26" s="25"/>
      <c r="H26" s="25"/>
      <c r="I26" s="25"/>
    </row>
    <row r="27" spans="1:9" ht="12.75" customHeight="1" x14ac:dyDescent="0.2">
      <c r="A27" s="109"/>
      <c r="B27" s="110"/>
      <c r="C27" s="111"/>
      <c r="D27" s="111"/>
      <c r="E27" s="111"/>
      <c r="F27" s="25"/>
      <c r="G27" s="25"/>
      <c r="H27" s="25"/>
      <c r="I27" s="25"/>
    </row>
    <row r="28" spans="1:9" x14ac:dyDescent="0.2">
      <c r="A28" s="109"/>
      <c r="B28" s="110"/>
      <c r="C28" s="111"/>
      <c r="D28" s="111"/>
      <c r="E28" s="111"/>
      <c r="F28" s="25"/>
      <c r="G28" s="25"/>
      <c r="H28" s="25"/>
      <c r="I28" s="25"/>
    </row>
    <row r="29" spans="1:9" x14ac:dyDescent="0.2">
      <c r="A29" s="18" t="s">
        <v>39</v>
      </c>
      <c r="B29" s="22"/>
      <c r="C29" s="21">
        <v>0</v>
      </c>
      <c r="D29" s="21">
        <v>0</v>
      </c>
      <c r="E29" s="21">
        <v>0</v>
      </c>
      <c r="F29" s="21">
        <f t="shared" ref="F29:H29" si="1">SUM(F26:F28)</f>
        <v>0</v>
      </c>
      <c r="G29" s="21">
        <f t="shared" si="1"/>
        <v>0</v>
      </c>
      <c r="H29" s="21">
        <f t="shared" si="1"/>
        <v>0</v>
      </c>
      <c r="I29" s="21">
        <f t="shared" ref="I29" si="2">SUM(I26:I28)</f>
        <v>0</v>
      </c>
    </row>
    <row r="30" spans="1:9" x14ac:dyDescent="0.2">
      <c r="A30" s="18"/>
      <c r="B30" s="22"/>
      <c r="C30" s="25"/>
      <c r="D30" s="25"/>
      <c r="E30" s="25"/>
      <c r="F30" s="25"/>
      <c r="G30" s="25"/>
      <c r="H30" s="25"/>
      <c r="I30" s="25"/>
    </row>
    <row r="31" spans="1:9" x14ac:dyDescent="0.2">
      <c r="A31" s="18" t="s">
        <v>40</v>
      </c>
      <c r="B31" s="22"/>
      <c r="C31" s="21">
        <v>96771.809999999983</v>
      </c>
      <c r="D31" s="21">
        <v>96771.81</v>
      </c>
      <c r="E31" s="21">
        <v>96771.81</v>
      </c>
      <c r="F31" s="21">
        <f>+F20+F21-F22+F29</f>
        <v>96771.81</v>
      </c>
      <c r="G31" s="21">
        <f>+G20+G21-G22+G29</f>
        <v>509890.26</v>
      </c>
      <c r="H31" s="21">
        <f t="shared" ref="H31:I31" si="3">+H20+H21-H22+H29</f>
        <v>509890.26</v>
      </c>
      <c r="I31" s="21">
        <f t="shared" si="3"/>
        <v>509890.26</v>
      </c>
    </row>
    <row r="32" spans="1:9" x14ac:dyDescent="0.2">
      <c r="A32" s="23"/>
      <c r="B32" s="24"/>
      <c r="C32" s="38"/>
      <c r="D32" s="38"/>
      <c r="E32" s="25"/>
      <c r="F32" s="25"/>
      <c r="G32" s="25"/>
      <c r="H32" s="25"/>
      <c r="I32" s="25"/>
    </row>
    <row r="33" spans="1:9" x14ac:dyDescent="0.2">
      <c r="A33" s="18" t="s">
        <v>41</v>
      </c>
      <c r="B33" s="22"/>
      <c r="C33" s="38">
        <v>0</v>
      </c>
      <c r="D33" s="38">
        <v>0</v>
      </c>
      <c r="E33" s="25"/>
      <c r="F33" s="25"/>
      <c r="G33" s="25"/>
      <c r="H33" s="25"/>
      <c r="I33" s="25"/>
    </row>
    <row r="34" spans="1:9" x14ac:dyDescent="0.2">
      <c r="A34" s="23"/>
      <c r="B34" s="24"/>
      <c r="C34" s="38"/>
      <c r="D34" s="38"/>
      <c r="E34" s="25"/>
      <c r="F34" s="25"/>
      <c r="G34" s="25"/>
      <c r="H34" s="25"/>
      <c r="I34" s="25"/>
    </row>
    <row r="35" spans="1:9" x14ac:dyDescent="0.2">
      <c r="A35" s="18" t="s">
        <v>42</v>
      </c>
      <c r="B35" s="46"/>
      <c r="C35" s="47">
        <f t="shared" ref="C35:I35" si="4">C31-C33</f>
        <v>96771.809999999983</v>
      </c>
      <c r="D35" s="47">
        <f t="shared" si="4"/>
        <v>96771.81</v>
      </c>
      <c r="E35" s="48">
        <f t="shared" si="4"/>
        <v>96771.81</v>
      </c>
      <c r="F35" s="48">
        <f t="shared" si="4"/>
        <v>96771.81</v>
      </c>
      <c r="G35" s="48">
        <f t="shared" si="4"/>
        <v>509890.26</v>
      </c>
      <c r="H35" s="48">
        <f t="shared" si="4"/>
        <v>509890.26</v>
      </c>
      <c r="I35" s="48">
        <f t="shared" si="4"/>
        <v>509890.26</v>
      </c>
    </row>
    <row r="36" spans="1:9" x14ac:dyDescent="0.2">
      <c r="A36" s="49"/>
      <c r="B36" s="49"/>
      <c r="C36" s="50"/>
      <c r="D36" s="50"/>
      <c r="E36" s="50"/>
      <c r="F36" s="50"/>
      <c r="G36" s="50"/>
      <c r="H36" s="50"/>
      <c r="I36" s="50"/>
    </row>
    <row r="37" spans="1:9" x14ac:dyDescent="0.2">
      <c r="A37" s="51" t="s">
        <v>43</v>
      </c>
      <c r="B37" s="41"/>
      <c r="C37" s="35"/>
      <c r="D37" s="35"/>
      <c r="E37" s="35"/>
      <c r="F37" s="35"/>
      <c r="G37" s="35"/>
      <c r="H37" s="35"/>
      <c r="I37" s="35"/>
    </row>
    <row r="38" spans="1:9" x14ac:dyDescent="0.2">
      <c r="A38" s="52" t="s">
        <v>44</v>
      </c>
      <c r="B38" s="24"/>
      <c r="C38" s="38"/>
      <c r="D38" s="38"/>
      <c r="E38" s="38"/>
      <c r="F38" s="38"/>
      <c r="G38" s="38"/>
      <c r="H38" s="38"/>
      <c r="I38" s="38"/>
    </row>
    <row r="39" spans="1:9" x14ac:dyDescent="0.2">
      <c r="A39" s="18"/>
      <c r="B39" s="22"/>
      <c r="C39" s="25"/>
      <c r="D39" s="25"/>
      <c r="E39" s="25"/>
      <c r="F39" s="25"/>
      <c r="G39" s="25"/>
      <c r="H39" s="25"/>
      <c r="I39" s="25"/>
    </row>
    <row r="40" spans="1:9" x14ac:dyDescent="0.2">
      <c r="A40" s="18" t="s">
        <v>45</v>
      </c>
      <c r="B40" s="22"/>
      <c r="C40" s="25"/>
      <c r="D40" s="25"/>
      <c r="E40" s="25"/>
      <c r="F40" s="25"/>
      <c r="G40" s="25"/>
      <c r="H40" s="25"/>
      <c r="I40" s="25"/>
    </row>
    <row r="41" spans="1:9" x14ac:dyDescent="0.2">
      <c r="A41" s="18"/>
      <c r="B41" s="22"/>
      <c r="C41" s="25"/>
      <c r="D41" s="25"/>
      <c r="E41" s="25"/>
      <c r="F41" s="25"/>
      <c r="G41" s="25"/>
      <c r="H41" s="25"/>
      <c r="I41" s="25"/>
    </row>
    <row r="42" spans="1:9" x14ac:dyDescent="0.2">
      <c r="A42" s="52" t="s">
        <v>46</v>
      </c>
      <c r="B42" s="46"/>
      <c r="C42" s="25"/>
      <c r="D42" s="25"/>
      <c r="E42" s="25"/>
      <c r="F42" s="25"/>
      <c r="G42" s="25"/>
      <c r="H42" s="25"/>
      <c r="I42" s="25"/>
    </row>
    <row r="43" spans="1:9" x14ac:dyDescent="0.2">
      <c r="A43" s="53" t="s">
        <v>47</v>
      </c>
      <c r="B43" s="54"/>
      <c r="C43" s="25"/>
      <c r="D43" s="25"/>
      <c r="E43" s="25"/>
      <c r="F43" s="25"/>
      <c r="G43" s="25"/>
      <c r="H43" s="25"/>
      <c r="I43" s="25"/>
    </row>
  </sheetData>
  <sheetProtection selectLockedCells="1"/>
  <mergeCells count="5">
    <mergeCell ref="A8:I8"/>
    <mergeCell ref="A10:I10"/>
    <mergeCell ref="A12:I12"/>
    <mergeCell ref="A14:I14"/>
    <mergeCell ref="A16:I16"/>
  </mergeCells>
  <printOptions horizontalCentered="1"/>
  <pageMargins left="0.75" right="0.75" top="0.6" bottom="0.55000000000000004" header="0.28000000000000003" footer="0.16"/>
  <pageSetup scale="89"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2318D2-75A9-4437-B02F-22BCC06E43A9}">
  <sheetPr>
    <pageSetUpPr fitToPage="1"/>
  </sheetPr>
  <dimension ref="A1:J45"/>
  <sheetViews>
    <sheetView zoomScaleNormal="100" zoomScaleSheetLayoutView="100" workbookViewId="0">
      <selection activeCell="J8" sqref="J8"/>
    </sheetView>
  </sheetViews>
  <sheetFormatPr defaultColWidth="10.28515625" defaultRowHeight="12.75" x14ac:dyDescent="0.2"/>
  <cols>
    <col min="1" max="2" width="14.7109375" style="100" customWidth="1"/>
    <col min="3" max="8" width="14" style="100" customWidth="1"/>
    <col min="9" max="9" width="13.140625" style="100" customWidth="1"/>
    <col min="10" max="16384" width="10.28515625" style="100"/>
  </cols>
  <sheetData>
    <row r="1" spans="1:9" x14ac:dyDescent="0.2">
      <c r="A1" s="126"/>
      <c r="B1" s="126"/>
      <c r="C1" s="126"/>
      <c r="D1" s="126"/>
      <c r="E1" s="126"/>
      <c r="F1" s="126"/>
      <c r="G1" s="126"/>
      <c r="H1" s="126"/>
      <c r="I1" s="126"/>
    </row>
    <row r="2" spans="1:9" x14ac:dyDescent="0.2">
      <c r="A2" s="126" t="s">
        <v>0</v>
      </c>
      <c r="B2" s="127" t="s">
        <v>1</v>
      </c>
      <c r="C2" s="127"/>
      <c r="D2" s="127"/>
      <c r="E2" s="126"/>
      <c r="F2" s="126"/>
      <c r="G2" s="156" t="s">
        <v>2</v>
      </c>
      <c r="H2" s="3" t="s">
        <v>205</v>
      </c>
      <c r="I2" s="127"/>
    </row>
    <row r="3" spans="1:9" x14ac:dyDescent="0.2">
      <c r="A3" s="126" t="s">
        <v>4</v>
      </c>
      <c r="B3" s="127" t="s">
        <v>206</v>
      </c>
      <c r="C3" s="127"/>
      <c r="D3" s="127"/>
      <c r="E3" s="126"/>
      <c r="F3" s="126"/>
      <c r="G3" s="156" t="s">
        <v>6</v>
      </c>
      <c r="H3" s="5" t="s">
        <v>207</v>
      </c>
      <c r="I3" s="128"/>
    </row>
    <row r="4" spans="1:9" x14ac:dyDescent="0.2">
      <c r="A4" s="126" t="s">
        <v>8</v>
      </c>
      <c r="B4" s="127" t="s">
        <v>257</v>
      </c>
      <c r="C4" s="127"/>
      <c r="D4" s="127"/>
      <c r="E4" s="126"/>
      <c r="F4" s="126"/>
      <c r="G4" s="156" t="s">
        <v>10</v>
      </c>
      <c r="H4" s="127" t="s">
        <v>258</v>
      </c>
      <c r="I4" s="127"/>
    </row>
    <row r="5" spans="1:9" x14ac:dyDescent="0.2">
      <c r="A5" s="126" t="s">
        <v>12</v>
      </c>
      <c r="B5" s="127" t="s">
        <v>259</v>
      </c>
      <c r="C5" s="128"/>
      <c r="D5" s="128"/>
      <c r="E5" s="126"/>
      <c r="F5" s="126"/>
      <c r="G5" s="156" t="s">
        <v>14</v>
      </c>
      <c r="H5" s="128" t="s">
        <v>260</v>
      </c>
      <c r="I5" s="128"/>
    </row>
    <row r="6" spans="1:9" x14ac:dyDescent="0.2">
      <c r="A6" s="126"/>
      <c r="B6" s="126"/>
      <c r="C6" s="126"/>
      <c r="D6" s="126"/>
      <c r="E6" s="126"/>
      <c r="F6" s="126"/>
      <c r="G6" s="126"/>
      <c r="H6" s="126"/>
      <c r="I6" s="126"/>
    </row>
    <row r="7" spans="1:9" x14ac:dyDescent="0.2">
      <c r="A7" s="126"/>
      <c r="B7" s="126"/>
      <c r="C7" s="126"/>
      <c r="D7" s="126"/>
      <c r="E7" s="126"/>
      <c r="F7" s="126"/>
      <c r="G7" s="126"/>
      <c r="H7" s="126"/>
      <c r="I7" s="126"/>
    </row>
    <row r="8" spans="1:9" x14ac:dyDescent="0.2">
      <c r="A8" s="126" t="s">
        <v>261</v>
      </c>
      <c r="B8" s="126"/>
      <c r="C8" s="126"/>
      <c r="D8" s="126"/>
      <c r="E8" s="126"/>
      <c r="F8" s="126"/>
      <c r="G8" s="126"/>
      <c r="H8" s="126"/>
      <c r="I8" s="126"/>
    </row>
    <row r="9" spans="1:9" x14ac:dyDescent="0.2">
      <c r="A9" s="126"/>
      <c r="B9" s="126"/>
      <c r="C9" s="126"/>
      <c r="D9" s="126"/>
      <c r="E9" s="126"/>
      <c r="F9" s="126"/>
      <c r="G9" s="126"/>
      <c r="H9" s="126"/>
      <c r="I9" s="126"/>
    </row>
    <row r="10" spans="1:9" x14ac:dyDescent="0.2">
      <c r="A10" s="126" t="s">
        <v>262</v>
      </c>
      <c r="B10" s="126"/>
      <c r="C10" s="126"/>
      <c r="D10" s="126"/>
      <c r="E10" s="126"/>
      <c r="F10" s="126"/>
      <c r="G10" s="126"/>
      <c r="H10" s="126"/>
      <c r="I10" s="126"/>
    </row>
    <row r="11" spans="1:9" x14ac:dyDescent="0.2">
      <c r="A11" s="126"/>
      <c r="B11" s="126"/>
      <c r="C11" s="126"/>
      <c r="D11" s="126"/>
      <c r="E11" s="126"/>
      <c r="F11" s="126"/>
      <c r="G11" s="126"/>
      <c r="H11" s="126"/>
      <c r="I11" s="126"/>
    </row>
    <row r="12" spans="1:9" ht="27.75" customHeight="1" x14ac:dyDescent="0.2">
      <c r="A12" s="240" t="s">
        <v>263</v>
      </c>
      <c r="B12" s="240"/>
      <c r="C12" s="240"/>
      <c r="D12" s="240"/>
      <c r="E12" s="240"/>
      <c r="F12" s="240"/>
      <c r="G12" s="240"/>
      <c r="H12" s="240"/>
      <c r="I12" s="240"/>
    </row>
    <row r="13" spans="1:9" x14ac:dyDescent="0.2">
      <c r="A13" s="126"/>
      <c r="B13" s="126"/>
      <c r="C13" s="126"/>
      <c r="D13" s="126"/>
      <c r="E13" s="126"/>
      <c r="F13" s="126"/>
      <c r="G13" s="126"/>
      <c r="H13" s="126"/>
      <c r="I13" s="126"/>
    </row>
    <row r="14" spans="1:9" ht="19.7" customHeight="1" x14ac:dyDescent="0.2">
      <c r="A14" s="213"/>
      <c r="B14" s="213"/>
      <c r="C14" s="213"/>
      <c r="D14" s="213"/>
      <c r="E14" s="213"/>
      <c r="F14" s="213"/>
      <c r="G14" s="213"/>
      <c r="H14" s="213"/>
      <c r="I14" s="213"/>
    </row>
    <row r="15" spans="1:9" ht="8.25" customHeight="1" x14ac:dyDescent="0.2"/>
    <row r="16" spans="1:9" ht="42" customHeight="1" x14ac:dyDescent="0.2">
      <c r="A16" s="207" t="s">
        <v>264</v>
      </c>
      <c r="B16" s="207"/>
      <c r="C16" s="207"/>
      <c r="D16" s="207"/>
      <c r="E16" s="207"/>
      <c r="F16" s="207"/>
      <c r="G16" s="207"/>
      <c r="H16" s="207"/>
      <c r="I16" s="207"/>
    </row>
    <row r="18" spans="1:10" x14ac:dyDescent="0.2">
      <c r="A18" s="221" t="s">
        <v>22</v>
      </c>
      <c r="B18" s="222"/>
      <c r="C18" s="222"/>
      <c r="D18" s="222"/>
      <c r="E18" s="222"/>
      <c r="F18" s="222"/>
      <c r="G18" s="222"/>
      <c r="H18" s="222"/>
      <c r="I18" s="223"/>
    </row>
    <row r="19" spans="1:10" s="150" customFormat="1" x14ac:dyDescent="0.2">
      <c r="A19" s="10"/>
      <c r="B19" s="11"/>
      <c r="C19" s="12" t="s">
        <v>23</v>
      </c>
      <c r="D19" s="12" t="s">
        <v>24</v>
      </c>
      <c r="E19" s="12" t="s">
        <v>25</v>
      </c>
      <c r="F19" s="12" t="s">
        <v>26</v>
      </c>
      <c r="G19" s="12" t="s">
        <v>27</v>
      </c>
      <c r="H19" s="12" t="s">
        <v>28</v>
      </c>
      <c r="I19" s="12" t="s">
        <v>29</v>
      </c>
    </row>
    <row r="20" spans="1:10" x14ac:dyDescent="0.2">
      <c r="A20" s="130"/>
      <c r="B20" s="131"/>
      <c r="C20" s="157" t="s">
        <v>30</v>
      </c>
      <c r="D20" s="157" t="s">
        <v>30</v>
      </c>
      <c r="E20" s="157" t="s">
        <v>30</v>
      </c>
      <c r="F20" s="14" t="s">
        <v>30</v>
      </c>
      <c r="G20" s="14" t="s">
        <v>30</v>
      </c>
      <c r="H20" s="157" t="s">
        <v>31</v>
      </c>
      <c r="I20" s="157" t="s">
        <v>31</v>
      </c>
    </row>
    <row r="21" spans="1:10" x14ac:dyDescent="0.2">
      <c r="A21" s="130" t="s">
        <v>32</v>
      </c>
      <c r="B21" s="131"/>
      <c r="C21" s="132">
        <v>200000</v>
      </c>
      <c r="D21" s="132">
        <v>200000</v>
      </c>
      <c r="E21" s="132">
        <v>400000</v>
      </c>
      <c r="F21" s="111">
        <v>400000</v>
      </c>
      <c r="G21" s="111">
        <v>400000</v>
      </c>
      <c r="H21" s="111">
        <v>400000</v>
      </c>
      <c r="I21" s="111">
        <v>800000</v>
      </c>
    </row>
    <row r="22" spans="1:10" x14ac:dyDescent="0.2">
      <c r="A22" s="130" t="s">
        <v>33</v>
      </c>
      <c r="B22" s="131"/>
      <c r="C22" s="132">
        <v>1146987</v>
      </c>
      <c r="D22" s="132">
        <v>1285620.55</v>
      </c>
      <c r="E22" s="132">
        <v>1238848.07</v>
      </c>
      <c r="F22" s="132">
        <f t="shared" ref="F22:I22" si="0">E33</f>
        <v>1477015.1500000001</v>
      </c>
      <c r="G22" s="132">
        <f t="shared" si="0"/>
        <v>1544665.4300000002</v>
      </c>
      <c r="H22" s="132">
        <f t="shared" si="0"/>
        <v>1511032.9600000002</v>
      </c>
      <c r="I22" s="132">
        <f t="shared" si="0"/>
        <v>1411032.9600000002</v>
      </c>
    </row>
    <row r="23" spans="1:10" x14ac:dyDescent="0.2">
      <c r="A23" s="130" t="s">
        <v>34</v>
      </c>
      <c r="B23" s="131"/>
      <c r="C23" s="132">
        <v>138633.54999999999</v>
      </c>
      <c r="D23" s="132">
        <v>59378.94</v>
      </c>
      <c r="E23" s="132">
        <v>238167.08</v>
      </c>
      <c r="F23" s="111">
        <v>167650.28</v>
      </c>
      <c r="G23" s="111">
        <v>158626.07999999999</v>
      </c>
      <c r="H23" s="111">
        <v>300000</v>
      </c>
      <c r="I23" s="111">
        <v>400000</v>
      </c>
    </row>
    <row r="24" spans="1:10" x14ac:dyDescent="0.2">
      <c r="A24" s="130" t="s">
        <v>35</v>
      </c>
      <c r="B24" s="131"/>
      <c r="C24" s="132">
        <v>0</v>
      </c>
      <c r="D24" s="132">
        <v>106151.42</v>
      </c>
      <c r="E24" s="132">
        <v>0</v>
      </c>
      <c r="F24" s="111">
        <v>100000</v>
      </c>
      <c r="G24" s="111">
        <v>192258.55</v>
      </c>
      <c r="H24" s="111">
        <v>400000</v>
      </c>
      <c r="I24" s="111">
        <v>800000</v>
      </c>
      <c r="J24" s="133"/>
    </row>
    <row r="25" spans="1:10" x14ac:dyDescent="0.2">
      <c r="A25" s="130"/>
      <c r="B25" s="131"/>
      <c r="C25" s="132"/>
      <c r="D25" s="132"/>
      <c r="E25" s="132"/>
      <c r="F25" s="111"/>
      <c r="G25" s="111"/>
      <c r="H25" s="111"/>
      <c r="I25" s="111"/>
    </row>
    <row r="26" spans="1:10" x14ac:dyDescent="0.2">
      <c r="A26" s="130" t="s">
        <v>36</v>
      </c>
      <c r="B26" s="128"/>
      <c r="C26" s="160"/>
      <c r="D26" s="160"/>
      <c r="E26" s="160"/>
      <c r="F26" s="108"/>
      <c r="G26" s="135"/>
      <c r="H26" s="135"/>
      <c r="I26" s="135"/>
    </row>
    <row r="27" spans="1:10" x14ac:dyDescent="0.2">
      <c r="A27" s="18" t="s">
        <v>215</v>
      </c>
      <c r="B27" s="128"/>
      <c r="C27" s="161"/>
      <c r="D27" s="161"/>
      <c r="E27" s="161"/>
      <c r="F27" s="133"/>
      <c r="G27" s="162"/>
      <c r="H27" s="162"/>
      <c r="I27" s="162"/>
    </row>
    <row r="28" spans="1:10" x14ac:dyDescent="0.2">
      <c r="A28" s="136"/>
      <c r="B28" s="126"/>
      <c r="C28" s="132"/>
      <c r="D28" s="132"/>
      <c r="E28" s="132"/>
      <c r="F28" s="111"/>
      <c r="G28" s="111"/>
      <c r="H28" s="111"/>
      <c r="I28" s="111"/>
    </row>
    <row r="29" spans="1:10" x14ac:dyDescent="0.2">
      <c r="A29" s="136"/>
      <c r="B29" s="126"/>
      <c r="C29" s="132"/>
      <c r="D29" s="132"/>
      <c r="E29" s="132"/>
      <c r="F29" s="111"/>
      <c r="G29" s="111"/>
      <c r="H29" s="111"/>
      <c r="I29" s="111"/>
    </row>
    <row r="30" spans="1:10" x14ac:dyDescent="0.2">
      <c r="A30" s="136"/>
      <c r="B30" s="126"/>
      <c r="C30" s="132"/>
      <c r="D30" s="132"/>
      <c r="E30" s="132"/>
      <c r="F30" s="111"/>
      <c r="G30" s="111"/>
      <c r="H30" s="111"/>
      <c r="I30" s="111"/>
    </row>
    <row r="31" spans="1:10" x14ac:dyDescent="0.2">
      <c r="A31" s="130" t="s">
        <v>39</v>
      </c>
      <c r="B31" s="131"/>
      <c r="C31" s="132"/>
      <c r="D31" s="132"/>
      <c r="E31" s="132"/>
      <c r="F31" s="111"/>
      <c r="G31" s="111"/>
      <c r="H31" s="111"/>
      <c r="I31" s="111"/>
    </row>
    <row r="32" spans="1:10" x14ac:dyDescent="0.2">
      <c r="A32" s="130"/>
      <c r="B32" s="131"/>
      <c r="C32" s="132"/>
      <c r="D32" s="132"/>
      <c r="E32" s="132"/>
      <c r="F32" s="111"/>
      <c r="G32" s="111"/>
      <c r="H32" s="111"/>
      <c r="I32" s="111"/>
    </row>
    <row r="33" spans="1:9" x14ac:dyDescent="0.2">
      <c r="A33" s="130" t="s">
        <v>40</v>
      </c>
      <c r="B33" s="131"/>
      <c r="C33" s="134">
        <v>1285620.55</v>
      </c>
      <c r="D33" s="134">
        <v>1238848.07</v>
      </c>
      <c r="E33" s="134">
        <v>1477015.1500000001</v>
      </c>
      <c r="F33" s="135">
        <f t="shared" ref="F33:I33" si="1">+F22+F23-F24+F31</f>
        <v>1544665.4300000002</v>
      </c>
      <c r="G33" s="135">
        <f t="shared" si="1"/>
        <v>1511032.9600000002</v>
      </c>
      <c r="H33" s="135">
        <f t="shared" si="1"/>
        <v>1411032.9600000002</v>
      </c>
      <c r="I33" s="135">
        <f t="shared" si="1"/>
        <v>1011032.9600000002</v>
      </c>
    </row>
    <row r="34" spans="1:9" x14ac:dyDescent="0.2">
      <c r="A34" s="136"/>
      <c r="B34" s="137"/>
      <c r="C34" s="132"/>
      <c r="D34" s="132"/>
      <c r="E34" s="132"/>
      <c r="F34" s="111"/>
      <c r="G34" s="111"/>
      <c r="H34" s="111"/>
      <c r="I34" s="111"/>
    </row>
    <row r="35" spans="1:9" x14ac:dyDescent="0.2">
      <c r="A35" s="130" t="s">
        <v>41</v>
      </c>
      <c r="B35" s="131"/>
      <c r="C35" s="132">
        <v>0</v>
      </c>
      <c r="D35" s="132">
        <v>2848.58</v>
      </c>
      <c r="E35" s="132">
        <v>100000</v>
      </c>
      <c r="F35" s="111">
        <v>0</v>
      </c>
      <c r="G35" s="111">
        <v>107741.45</v>
      </c>
      <c r="H35" s="132">
        <v>100000</v>
      </c>
      <c r="I35" s="132">
        <v>100000</v>
      </c>
    </row>
    <row r="36" spans="1:9" x14ac:dyDescent="0.2">
      <c r="A36" s="136"/>
      <c r="B36" s="137"/>
      <c r="C36" s="132"/>
      <c r="D36" s="132"/>
      <c r="E36" s="132"/>
      <c r="F36" s="132"/>
      <c r="G36" s="132"/>
      <c r="H36" s="132"/>
      <c r="I36" s="132"/>
    </row>
    <row r="37" spans="1:9" x14ac:dyDescent="0.2">
      <c r="A37" s="130" t="s">
        <v>42</v>
      </c>
      <c r="B37" s="139"/>
      <c r="C37" s="141">
        <v>1285620.55</v>
      </c>
      <c r="D37" s="141">
        <v>1235999.49</v>
      </c>
      <c r="E37" s="141">
        <v>1377015.1500000001</v>
      </c>
      <c r="F37" s="141">
        <f t="shared" ref="F37:I37" si="2">F33-F35</f>
        <v>1544665.4300000002</v>
      </c>
      <c r="G37" s="141">
        <f t="shared" si="2"/>
        <v>1403291.5100000002</v>
      </c>
      <c r="H37" s="141">
        <f t="shared" si="2"/>
        <v>1311032.9600000002</v>
      </c>
      <c r="I37" s="141">
        <f t="shared" si="2"/>
        <v>911032.9600000002</v>
      </c>
    </row>
    <row r="38" spans="1:9" x14ac:dyDescent="0.2">
      <c r="A38" s="165"/>
      <c r="B38" s="165"/>
      <c r="C38" s="166"/>
      <c r="D38" s="166"/>
      <c r="E38" s="166"/>
      <c r="F38" s="166"/>
      <c r="G38" s="166"/>
      <c r="H38" s="166"/>
      <c r="I38" s="166"/>
    </row>
    <row r="39" spans="1:9" x14ac:dyDescent="0.2">
      <c r="A39" s="167" t="s">
        <v>43</v>
      </c>
      <c r="B39" s="127"/>
      <c r="C39" s="168"/>
      <c r="D39" s="168"/>
      <c r="E39" s="169"/>
      <c r="F39" s="169"/>
      <c r="G39" s="169"/>
      <c r="H39" s="169"/>
      <c r="I39" s="169"/>
    </row>
    <row r="40" spans="1:9" x14ac:dyDescent="0.2">
      <c r="A40" s="170" t="s">
        <v>216</v>
      </c>
      <c r="B40" s="137"/>
      <c r="C40" s="163"/>
      <c r="D40" s="163"/>
      <c r="E40" s="138"/>
      <c r="F40" s="138"/>
      <c r="G40" s="138"/>
      <c r="H40" s="138"/>
      <c r="I40" s="138"/>
    </row>
    <row r="41" spans="1:9" x14ac:dyDescent="0.2">
      <c r="A41" s="130"/>
      <c r="B41" s="131"/>
      <c r="C41" s="132"/>
      <c r="D41" s="132"/>
      <c r="E41" s="132"/>
      <c r="F41" s="132"/>
      <c r="G41" s="132"/>
      <c r="H41" s="132"/>
      <c r="I41" s="132"/>
    </row>
    <row r="42" spans="1:9" x14ac:dyDescent="0.2">
      <c r="A42" s="130" t="s">
        <v>45</v>
      </c>
      <c r="B42" s="131"/>
      <c r="C42" s="111"/>
      <c r="D42" s="111"/>
      <c r="E42" s="132"/>
      <c r="F42" s="132"/>
      <c r="G42" s="132"/>
      <c r="H42" s="132"/>
      <c r="I42" s="132"/>
    </row>
    <row r="43" spans="1:9" x14ac:dyDescent="0.2">
      <c r="A43" s="130"/>
      <c r="B43" s="131"/>
      <c r="C43" s="111"/>
      <c r="D43" s="111"/>
      <c r="E43" s="132"/>
      <c r="F43" s="132"/>
      <c r="G43" s="132"/>
      <c r="H43" s="132"/>
      <c r="I43" s="132"/>
    </row>
    <row r="44" spans="1:9" x14ac:dyDescent="0.2">
      <c r="A44" s="170" t="s">
        <v>46</v>
      </c>
      <c r="B44" s="139"/>
      <c r="C44" s="111"/>
      <c r="D44" s="111"/>
      <c r="E44" s="132"/>
      <c r="F44" s="132"/>
      <c r="G44" s="132"/>
      <c r="H44" s="132"/>
      <c r="I44" s="132"/>
    </row>
    <row r="45" spans="1:9" x14ac:dyDescent="0.2">
      <c r="A45" s="171" t="s">
        <v>47</v>
      </c>
      <c r="B45" s="172"/>
      <c r="C45" s="111"/>
      <c r="D45" s="111"/>
      <c r="E45" s="132"/>
      <c r="F45" s="132"/>
      <c r="G45" s="132"/>
      <c r="H45" s="132"/>
      <c r="I45" s="132"/>
    </row>
  </sheetData>
  <mergeCells count="4">
    <mergeCell ref="A12:I12"/>
    <mergeCell ref="A14:I14"/>
    <mergeCell ref="A16:I16"/>
    <mergeCell ref="A18:I18"/>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2023 Legislature</oddHeader>
    <oddFooter>&amp;LForm 37-47 (rev. 7/19/22)&amp;R&amp;D  &amp;T</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A037DA-C16C-4C09-8D1E-AAA19ECAE418}">
  <sheetPr>
    <tabColor theme="6" tint="0.59999389629810485"/>
    <pageSetUpPr fitToPage="1"/>
  </sheetPr>
  <dimension ref="A1:J45"/>
  <sheetViews>
    <sheetView zoomScaleNormal="100" zoomScaleSheetLayoutView="100" workbookViewId="0">
      <selection activeCell="J8" sqref="J8"/>
    </sheetView>
  </sheetViews>
  <sheetFormatPr defaultColWidth="10.28515625" defaultRowHeight="12.75" x14ac:dyDescent="0.2"/>
  <cols>
    <col min="1" max="2" width="14.7109375" style="100" customWidth="1"/>
    <col min="3" max="8" width="14" style="100" customWidth="1"/>
    <col min="9" max="9" width="13.140625" style="100" customWidth="1"/>
    <col min="10" max="16384" width="10.28515625" style="100"/>
  </cols>
  <sheetData>
    <row r="1" spans="1:9" x14ac:dyDescent="0.2">
      <c r="A1" s="126"/>
      <c r="B1" s="126"/>
      <c r="C1" s="126"/>
      <c r="D1" s="126"/>
      <c r="E1" s="126"/>
      <c r="F1" s="126"/>
      <c r="G1" s="126"/>
      <c r="H1" s="126"/>
      <c r="I1" s="126"/>
    </row>
    <row r="2" spans="1:9" x14ac:dyDescent="0.2">
      <c r="A2" s="126" t="s">
        <v>0</v>
      </c>
      <c r="B2" s="127" t="s">
        <v>1</v>
      </c>
      <c r="C2" s="127"/>
      <c r="D2" s="127"/>
      <c r="E2" s="126"/>
      <c r="F2" s="126"/>
      <c r="G2" s="156" t="s">
        <v>2</v>
      </c>
      <c r="H2" s="3" t="s">
        <v>205</v>
      </c>
      <c r="I2" s="127"/>
    </row>
    <row r="3" spans="1:9" x14ac:dyDescent="0.2">
      <c r="A3" s="126" t="s">
        <v>4</v>
      </c>
      <c r="B3" s="127" t="s">
        <v>265</v>
      </c>
      <c r="C3" s="127"/>
      <c r="D3" s="127"/>
      <c r="E3" s="126"/>
      <c r="F3" s="126"/>
      <c r="G3" s="156" t="s">
        <v>6</v>
      </c>
      <c r="H3" s="5" t="s">
        <v>207</v>
      </c>
      <c r="I3" s="128"/>
    </row>
    <row r="4" spans="1:9" x14ac:dyDescent="0.2">
      <c r="A4" s="126" t="s">
        <v>8</v>
      </c>
      <c r="B4" s="127" t="s">
        <v>266</v>
      </c>
      <c r="C4" s="127"/>
      <c r="D4" s="127"/>
      <c r="E4" s="126"/>
      <c r="F4" s="126"/>
      <c r="G4" s="156" t="s">
        <v>10</v>
      </c>
      <c r="H4" s="127" t="s">
        <v>11</v>
      </c>
      <c r="I4" s="127"/>
    </row>
    <row r="5" spans="1:9" x14ac:dyDescent="0.2">
      <c r="A5" s="126" t="s">
        <v>12</v>
      </c>
      <c r="B5" s="127" t="s">
        <v>267</v>
      </c>
      <c r="C5" s="128"/>
      <c r="D5" s="128"/>
      <c r="E5" s="126"/>
      <c r="F5" s="126"/>
      <c r="G5" s="156" t="s">
        <v>14</v>
      </c>
      <c r="H5" s="128" t="s">
        <v>268</v>
      </c>
      <c r="I5" s="128"/>
    </row>
    <row r="6" spans="1:9" x14ac:dyDescent="0.2">
      <c r="A6" s="126"/>
      <c r="B6" s="126"/>
      <c r="C6" s="126"/>
      <c r="D6" s="126"/>
      <c r="E6" s="126"/>
      <c r="F6" s="126"/>
      <c r="G6" s="126"/>
      <c r="H6" s="126"/>
      <c r="I6" s="126"/>
    </row>
    <row r="7" spans="1:9" x14ac:dyDescent="0.2">
      <c r="A7" s="126"/>
      <c r="B7" s="126"/>
      <c r="C7" s="126"/>
      <c r="D7" s="126"/>
      <c r="E7" s="126"/>
      <c r="F7" s="126"/>
      <c r="G7" s="126"/>
      <c r="H7" s="126"/>
      <c r="I7" s="126"/>
    </row>
    <row r="8" spans="1:9" x14ac:dyDescent="0.2">
      <c r="A8" s="126" t="s">
        <v>269</v>
      </c>
      <c r="B8" s="126"/>
      <c r="C8" s="126"/>
      <c r="D8" s="126"/>
      <c r="E8" s="126"/>
      <c r="F8" s="126"/>
      <c r="G8" s="126"/>
      <c r="H8" s="126"/>
      <c r="I8" s="126"/>
    </row>
    <row r="9" spans="1:9" x14ac:dyDescent="0.2">
      <c r="A9" s="126"/>
      <c r="B9" s="126"/>
      <c r="C9" s="126"/>
      <c r="D9" s="126"/>
      <c r="E9" s="126"/>
      <c r="F9" s="126"/>
      <c r="G9" s="126"/>
      <c r="H9" s="126"/>
      <c r="I9" s="126"/>
    </row>
    <row r="10" spans="1:9" x14ac:dyDescent="0.2">
      <c r="A10" s="126" t="s">
        <v>270</v>
      </c>
      <c r="B10" s="126"/>
      <c r="C10" s="126"/>
      <c r="D10" s="126"/>
      <c r="E10" s="126"/>
      <c r="F10" s="126"/>
      <c r="G10" s="126"/>
      <c r="H10" s="126"/>
      <c r="I10" s="126"/>
    </row>
    <row r="11" spans="1:9" x14ac:dyDescent="0.2">
      <c r="A11" s="126"/>
      <c r="B11" s="126"/>
      <c r="C11" s="126"/>
      <c r="D11" s="126"/>
      <c r="E11" s="126"/>
      <c r="F11" s="126"/>
      <c r="G11" s="126"/>
      <c r="H11" s="126"/>
      <c r="I11" s="126"/>
    </row>
    <row r="12" spans="1:9" x14ac:dyDescent="0.2">
      <c r="A12" s="126" t="s">
        <v>271</v>
      </c>
      <c r="B12" s="126"/>
      <c r="C12" s="126"/>
      <c r="D12" s="126"/>
      <c r="E12" s="126"/>
      <c r="F12" s="126"/>
      <c r="G12" s="126"/>
      <c r="H12" s="126"/>
      <c r="I12" s="126"/>
    </row>
    <row r="13" spans="1:9" x14ac:dyDescent="0.2">
      <c r="A13" s="126"/>
      <c r="B13" s="126"/>
      <c r="C13" s="126"/>
      <c r="D13" s="126"/>
      <c r="E13" s="126"/>
      <c r="F13" s="126"/>
      <c r="G13" s="126"/>
      <c r="H13" s="126"/>
      <c r="I13" s="126"/>
    </row>
    <row r="14" spans="1:9" x14ac:dyDescent="0.2">
      <c r="A14" s="126"/>
      <c r="B14" s="126"/>
      <c r="C14" s="126"/>
      <c r="D14" s="126"/>
      <c r="E14" s="126"/>
      <c r="F14" s="126"/>
      <c r="G14" s="126"/>
      <c r="H14" s="126"/>
      <c r="I14" s="126"/>
    </row>
    <row r="15" spans="1:9" x14ac:dyDescent="0.2">
      <c r="A15" s="126"/>
      <c r="B15" s="126"/>
      <c r="C15" s="126"/>
      <c r="D15" s="126"/>
      <c r="E15" s="126"/>
      <c r="F15" s="126"/>
      <c r="G15" s="126"/>
      <c r="H15" s="126"/>
      <c r="I15" s="126"/>
    </row>
    <row r="16" spans="1:9" ht="32.25" customHeight="1" x14ac:dyDescent="0.2">
      <c r="A16" s="220" t="s">
        <v>272</v>
      </c>
      <c r="B16" s="220"/>
      <c r="C16" s="220"/>
      <c r="D16" s="220"/>
      <c r="E16" s="220"/>
      <c r="F16" s="220"/>
      <c r="G16" s="220"/>
      <c r="H16" s="220"/>
      <c r="I16" s="220"/>
    </row>
    <row r="17" spans="1:10" x14ac:dyDescent="0.2">
      <c r="A17" s="126"/>
      <c r="B17" s="126"/>
      <c r="C17" s="126"/>
      <c r="D17" s="126"/>
      <c r="E17" s="126"/>
      <c r="F17" s="126"/>
      <c r="G17" s="126"/>
      <c r="H17" s="126"/>
      <c r="I17" s="126"/>
    </row>
    <row r="18" spans="1:10" x14ac:dyDescent="0.2">
      <c r="A18" s="221" t="s">
        <v>22</v>
      </c>
      <c r="B18" s="222"/>
      <c r="C18" s="222"/>
      <c r="D18" s="222"/>
      <c r="E18" s="222"/>
      <c r="F18" s="222"/>
      <c r="G18" s="222"/>
      <c r="H18" s="222"/>
      <c r="I18" s="223"/>
    </row>
    <row r="19" spans="1:10" s="150" customFormat="1" x14ac:dyDescent="0.2">
      <c r="A19" s="10"/>
      <c r="B19" s="11"/>
      <c r="C19" s="12" t="s">
        <v>23</v>
      </c>
      <c r="D19" s="12" t="s">
        <v>24</v>
      </c>
      <c r="E19" s="12" t="s">
        <v>25</v>
      </c>
      <c r="F19" s="12" t="s">
        <v>26</v>
      </c>
      <c r="G19" s="12" t="s">
        <v>27</v>
      </c>
      <c r="H19" s="12" t="s">
        <v>28</v>
      </c>
      <c r="I19" s="12" t="s">
        <v>29</v>
      </c>
    </row>
    <row r="20" spans="1:10" x14ac:dyDescent="0.2">
      <c r="A20" s="130"/>
      <c r="B20" s="131"/>
      <c r="C20" s="157" t="s">
        <v>30</v>
      </c>
      <c r="D20" s="157" t="s">
        <v>30</v>
      </c>
      <c r="E20" s="157" t="s">
        <v>30</v>
      </c>
      <c r="F20" s="14" t="s">
        <v>30</v>
      </c>
      <c r="G20" s="14" t="s">
        <v>30</v>
      </c>
      <c r="H20" s="157" t="s">
        <v>31</v>
      </c>
      <c r="I20" s="157" t="s">
        <v>31</v>
      </c>
    </row>
    <row r="21" spans="1:10" x14ac:dyDescent="0.2">
      <c r="A21" s="130" t="s">
        <v>32</v>
      </c>
      <c r="B21" s="131"/>
      <c r="C21" s="132">
        <v>28021</v>
      </c>
      <c r="D21" s="132">
        <v>28021</v>
      </c>
      <c r="E21" s="132">
        <v>28021</v>
      </c>
      <c r="F21" s="132">
        <v>28021</v>
      </c>
      <c r="G21" s="132">
        <v>28021</v>
      </c>
      <c r="H21" s="132">
        <v>28021</v>
      </c>
      <c r="I21" s="132">
        <v>28021</v>
      </c>
    </row>
    <row r="22" spans="1:10" x14ac:dyDescent="0.2">
      <c r="A22" s="130" t="s">
        <v>33</v>
      </c>
      <c r="B22" s="131"/>
      <c r="C22" s="132">
        <v>62060</v>
      </c>
      <c r="D22" s="132">
        <v>55707.259999999995</v>
      </c>
      <c r="E22" s="132">
        <v>54498.779999999984</v>
      </c>
      <c r="F22" s="132">
        <f t="shared" ref="F22:I22" si="0">E33</f>
        <v>48058.009999999987</v>
      </c>
      <c r="G22" s="132">
        <f t="shared" si="0"/>
        <v>64066.569999999985</v>
      </c>
      <c r="H22" s="132">
        <f t="shared" si="0"/>
        <v>63203.249999999985</v>
      </c>
      <c r="I22" s="132">
        <f t="shared" si="0"/>
        <v>57203.249999999985</v>
      </c>
    </row>
    <row r="23" spans="1:10" x14ac:dyDescent="0.2">
      <c r="A23" s="130" t="s">
        <v>34</v>
      </c>
      <c r="B23" s="131"/>
      <c r="C23" s="184">
        <v>8616.26</v>
      </c>
      <c r="D23" s="184">
        <v>21329.1</v>
      </c>
      <c r="E23" s="184">
        <v>8320.7999999999993</v>
      </c>
      <c r="F23" s="184">
        <v>20452.43</v>
      </c>
      <c r="G23" s="184">
        <v>9123.18</v>
      </c>
      <c r="H23" s="184">
        <v>22000</v>
      </c>
      <c r="I23" s="184">
        <v>10000</v>
      </c>
    </row>
    <row r="24" spans="1:10" x14ac:dyDescent="0.2">
      <c r="A24" s="130" t="s">
        <v>35</v>
      </c>
      <c r="B24" s="131"/>
      <c r="C24" s="184">
        <v>14969</v>
      </c>
      <c r="D24" s="184">
        <v>22537.58</v>
      </c>
      <c r="E24" s="184">
        <v>14761.57</v>
      </c>
      <c r="F24" s="184">
        <v>4443.87</v>
      </c>
      <c r="G24" s="184">
        <v>9986.5</v>
      </c>
      <c r="H24" s="184">
        <v>28000</v>
      </c>
      <c r="I24" s="184">
        <v>28000</v>
      </c>
      <c r="J24" s="185"/>
    </row>
    <row r="25" spans="1:10" x14ac:dyDescent="0.2">
      <c r="A25" s="130"/>
      <c r="B25" s="131"/>
      <c r="C25" s="132"/>
      <c r="D25" s="132"/>
      <c r="E25" s="132"/>
      <c r="F25" s="111"/>
      <c r="G25" s="111"/>
      <c r="H25" s="111"/>
      <c r="I25" s="111"/>
    </row>
    <row r="26" spans="1:10" x14ac:dyDescent="0.2">
      <c r="A26" s="130" t="s">
        <v>36</v>
      </c>
      <c r="B26" s="128"/>
      <c r="C26" s="160"/>
      <c r="D26" s="160"/>
      <c r="E26" s="160"/>
      <c r="F26" s="108"/>
      <c r="G26" s="135"/>
      <c r="H26" s="135"/>
      <c r="I26" s="135"/>
    </row>
    <row r="27" spans="1:10" x14ac:dyDescent="0.2">
      <c r="A27" s="18" t="s">
        <v>215</v>
      </c>
      <c r="B27" s="128"/>
      <c r="C27" s="161"/>
      <c r="D27" s="161"/>
      <c r="E27" s="161"/>
      <c r="F27" s="133"/>
      <c r="G27" s="162"/>
      <c r="H27" s="162"/>
      <c r="I27" s="162"/>
    </row>
    <row r="28" spans="1:10" x14ac:dyDescent="0.2">
      <c r="A28" s="136"/>
      <c r="B28" s="137"/>
      <c r="C28" s="132"/>
      <c r="D28" s="132"/>
      <c r="E28" s="132"/>
      <c r="F28" s="111"/>
      <c r="G28" s="111"/>
      <c r="H28" s="111"/>
      <c r="I28" s="111"/>
    </row>
    <row r="29" spans="1:10" x14ac:dyDescent="0.2">
      <c r="A29" s="136"/>
      <c r="B29" s="137"/>
      <c r="C29" s="132"/>
      <c r="D29" s="132"/>
      <c r="E29" s="132"/>
      <c r="F29" s="111"/>
      <c r="G29" s="111"/>
      <c r="H29" s="111"/>
      <c r="I29" s="111"/>
    </row>
    <row r="30" spans="1:10" x14ac:dyDescent="0.2">
      <c r="A30" s="136"/>
      <c r="B30" s="137"/>
      <c r="C30" s="132"/>
      <c r="D30" s="132"/>
      <c r="E30" s="132"/>
      <c r="F30" s="111"/>
      <c r="G30" s="111"/>
      <c r="H30" s="111"/>
      <c r="I30" s="111"/>
    </row>
    <row r="31" spans="1:10" x14ac:dyDescent="0.2">
      <c r="A31" s="130" t="s">
        <v>39</v>
      </c>
      <c r="B31" s="131"/>
      <c r="C31" s="132"/>
      <c r="D31" s="132"/>
      <c r="E31" s="132"/>
      <c r="F31" s="111"/>
      <c r="G31" s="111"/>
      <c r="H31" s="111"/>
      <c r="I31" s="111"/>
    </row>
    <row r="32" spans="1:10" x14ac:dyDescent="0.2">
      <c r="A32" s="130"/>
      <c r="B32" s="131"/>
      <c r="C32" s="132"/>
      <c r="D32" s="132"/>
      <c r="E32" s="132"/>
      <c r="F32" s="111"/>
      <c r="G32" s="111"/>
      <c r="H32" s="111"/>
      <c r="I32" s="111"/>
    </row>
    <row r="33" spans="1:9" x14ac:dyDescent="0.2">
      <c r="A33" s="130" t="s">
        <v>40</v>
      </c>
      <c r="B33" s="131"/>
      <c r="C33" s="134">
        <v>55707.259999999995</v>
      </c>
      <c r="D33" s="134">
        <v>54498.779999999984</v>
      </c>
      <c r="E33" s="134">
        <v>48058.009999999987</v>
      </c>
      <c r="F33" s="135">
        <f t="shared" ref="F33:I33" si="1">+F22+F23-F24+F31</f>
        <v>64066.569999999985</v>
      </c>
      <c r="G33" s="135">
        <f t="shared" si="1"/>
        <v>63203.249999999985</v>
      </c>
      <c r="H33" s="135">
        <f t="shared" si="1"/>
        <v>57203.249999999985</v>
      </c>
      <c r="I33" s="135">
        <f t="shared" si="1"/>
        <v>39203.249999999985</v>
      </c>
    </row>
    <row r="34" spans="1:9" x14ac:dyDescent="0.2">
      <c r="A34" s="136"/>
      <c r="B34" s="137"/>
      <c r="C34" s="132"/>
      <c r="D34" s="132"/>
      <c r="E34" s="132"/>
      <c r="F34" s="111"/>
      <c r="G34" s="111"/>
      <c r="H34" s="111"/>
      <c r="I34" s="111"/>
    </row>
    <row r="35" spans="1:9" x14ac:dyDescent="0.2">
      <c r="A35" s="130" t="s">
        <v>41</v>
      </c>
      <c r="B35" s="131"/>
      <c r="C35" s="138">
        <v>1647</v>
      </c>
      <c r="D35" s="138">
        <v>1272.01</v>
      </c>
      <c r="E35" s="138">
        <v>968.62</v>
      </c>
      <c r="F35" s="163">
        <v>2744.46</v>
      </c>
      <c r="G35" s="138">
        <v>60.25</v>
      </c>
      <c r="H35" s="138">
        <v>1272.01</v>
      </c>
      <c r="I35" s="138">
        <v>1272.01</v>
      </c>
    </row>
    <row r="36" spans="1:9" x14ac:dyDescent="0.2">
      <c r="A36" s="136"/>
      <c r="B36" s="137"/>
      <c r="C36" s="132"/>
      <c r="D36" s="132"/>
      <c r="E36" s="132"/>
      <c r="F36" s="111"/>
      <c r="G36" s="111"/>
      <c r="H36" s="111"/>
      <c r="I36" s="111"/>
    </row>
    <row r="37" spans="1:9" x14ac:dyDescent="0.2">
      <c r="A37" s="130" t="s">
        <v>42</v>
      </c>
      <c r="B37" s="139"/>
      <c r="C37" s="141">
        <v>54060.259999999995</v>
      </c>
      <c r="D37" s="141">
        <v>53226.769999999982</v>
      </c>
      <c r="E37" s="141">
        <v>47089.389999999985</v>
      </c>
      <c r="F37" s="141">
        <f t="shared" ref="F37:I37" si="2">F33-F35</f>
        <v>61322.109999999986</v>
      </c>
      <c r="G37" s="141">
        <f t="shared" si="2"/>
        <v>63142.999999999985</v>
      </c>
      <c r="H37" s="141">
        <f t="shared" si="2"/>
        <v>55931.239999999983</v>
      </c>
      <c r="I37" s="141">
        <f t="shared" si="2"/>
        <v>37931.239999999983</v>
      </c>
    </row>
    <row r="38" spans="1:9" x14ac:dyDescent="0.2">
      <c r="A38" s="165"/>
      <c r="B38" s="165"/>
      <c r="C38" s="166"/>
      <c r="D38" s="166"/>
      <c r="E38" s="166"/>
      <c r="F38" s="166"/>
      <c r="G38" s="166"/>
      <c r="H38" s="166"/>
      <c r="I38" s="166"/>
    </row>
    <row r="39" spans="1:9" x14ac:dyDescent="0.2">
      <c r="A39" s="167" t="s">
        <v>43</v>
      </c>
      <c r="B39" s="127"/>
      <c r="C39" s="168"/>
      <c r="D39" s="168"/>
      <c r="E39" s="169"/>
      <c r="F39" s="169"/>
      <c r="G39" s="169"/>
      <c r="H39" s="169"/>
      <c r="I39" s="169"/>
    </row>
    <row r="40" spans="1:9" x14ac:dyDescent="0.2">
      <c r="A40" s="170" t="s">
        <v>216</v>
      </c>
      <c r="B40" s="137"/>
      <c r="C40" s="163"/>
      <c r="D40" s="163"/>
      <c r="E40" s="138"/>
      <c r="F40" s="138"/>
      <c r="G40" s="138"/>
      <c r="H40" s="138"/>
      <c r="I40" s="138"/>
    </row>
    <row r="41" spans="1:9" x14ac:dyDescent="0.2">
      <c r="A41" s="130"/>
      <c r="B41" s="131"/>
      <c r="C41" s="132"/>
      <c r="D41" s="132"/>
      <c r="E41" s="132"/>
      <c r="F41" s="132"/>
      <c r="G41" s="132"/>
      <c r="H41" s="132"/>
      <c r="I41" s="132"/>
    </row>
    <row r="42" spans="1:9" x14ac:dyDescent="0.2">
      <c r="A42" s="130" t="s">
        <v>45</v>
      </c>
      <c r="B42" s="131"/>
      <c r="C42" s="111"/>
      <c r="D42" s="111"/>
      <c r="E42" s="132"/>
      <c r="F42" s="132"/>
      <c r="G42" s="132"/>
      <c r="H42" s="132"/>
      <c r="I42" s="132"/>
    </row>
    <row r="43" spans="1:9" x14ac:dyDescent="0.2">
      <c r="A43" s="130"/>
      <c r="B43" s="131"/>
      <c r="C43" s="111"/>
      <c r="D43" s="111"/>
      <c r="E43" s="132"/>
      <c r="F43" s="132"/>
      <c r="G43" s="132"/>
      <c r="H43" s="132"/>
      <c r="I43" s="132"/>
    </row>
    <row r="44" spans="1:9" x14ac:dyDescent="0.2">
      <c r="A44" s="170" t="s">
        <v>46</v>
      </c>
      <c r="B44" s="139"/>
      <c r="C44" s="111"/>
      <c r="D44" s="111"/>
      <c r="E44" s="132"/>
      <c r="F44" s="132"/>
      <c r="G44" s="132"/>
      <c r="H44" s="132"/>
      <c r="I44" s="132"/>
    </row>
    <row r="45" spans="1:9" x14ac:dyDescent="0.2">
      <c r="A45" s="171" t="s">
        <v>47</v>
      </c>
      <c r="B45" s="172"/>
      <c r="C45" s="111"/>
      <c r="D45" s="111"/>
      <c r="E45" s="132"/>
      <c r="F45" s="132"/>
      <c r="G45" s="132"/>
      <c r="H45" s="132"/>
      <c r="I45" s="132"/>
    </row>
  </sheetData>
  <mergeCells count="2">
    <mergeCell ref="A16:I16"/>
    <mergeCell ref="A18:I18"/>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2023 Legislature</oddHeader>
    <oddFooter>&amp;LForm 37-47 (rev. 7/19/22)&amp;R&amp;D  &amp;T</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05A-BD1E-42F0-A8A9-85E275EBAA6B}">
  <sheetPr>
    <pageSetUpPr fitToPage="1"/>
  </sheetPr>
  <dimension ref="A2:I43"/>
  <sheetViews>
    <sheetView zoomScale="90" zoomScaleNormal="90" zoomScaleSheetLayoutView="90" workbookViewId="0">
      <selection activeCell="J8" sqref="J8"/>
    </sheetView>
  </sheetViews>
  <sheetFormatPr defaultColWidth="9.140625" defaultRowHeight="12.75" x14ac:dyDescent="0.2"/>
  <cols>
    <col min="1" max="2" width="14.7109375" style="2" customWidth="1"/>
    <col min="3" max="8" width="14" style="2" customWidth="1"/>
    <col min="9" max="9" width="13.140625" style="2" customWidth="1"/>
    <col min="10" max="16384" width="9.140625" style="2"/>
  </cols>
  <sheetData>
    <row r="2" spans="1:9" s="100" customFormat="1" x14ac:dyDescent="0.2">
      <c r="A2" s="100" t="s">
        <v>0</v>
      </c>
      <c r="B2" s="102" t="s">
        <v>1</v>
      </c>
      <c r="C2" s="102"/>
      <c r="D2" s="102"/>
      <c r="G2" s="103" t="s">
        <v>2</v>
      </c>
      <c r="H2" s="41" t="s">
        <v>118</v>
      </c>
      <c r="I2" s="102"/>
    </row>
    <row r="3" spans="1:9" s="100" customFormat="1" x14ac:dyDescent="0.2">
      <c r="A3" s="100" t="s">
        <v>4</v>
      </c>
      <c r="B3" s="102" t="s">
        <v>77</v>
      </c>
      <c r="C3" s="102"/>
      <c r="D3" s="102"/>
      <c r="G3" s="103" t="s">
        <v>6</v>
      </c>
      <c r="H3" s="19" t="s">
        <v>119</v>
      </c>
      <c r="I3" s="104"/>
    </row>
    <row r="4" spans="1:9" s="100" customFormat="1" x14ac:dyDescent="0.2">
      <c r="A4" s="100" t="s">
        <v>8</v>
      </c>
      <c r="B4" s="102" t="s">
        <v>120</v>
      </c>
      <c r="C4" s="102"/>
      <c r="D4" s="102"/>
      <c r="G4" s="103" t="s">
        <v>10</v>
      </c>
      <c r="H4" s="41" t="s">
        <v>11</v>
      </c>
      <c r="I4" s="102"/>
    </row>
    <row r="5" spans="1:9" s="100" customFormat="1" x14ac:dyDescent="0.2">
      <c r="A5" s="100" t="s">
        <v>12</v>
      </c>
      <c r="B5" s="104" t="s">
        <v>121</v>
      </c>
      <c r="C5" s="104"/>
      <c r="D5" s="104"/>
      <c r="G5" s="103" t="s">
        <v>14</v>
      </c>
      <c r="H5" s="19" t="s">
        <v>122</v>
      </c>
      <c r="I5" s="104"/>
    </row>
    <row r="8" spans="1:9" s="100" customFormat="1" ht="30" customHeight="1" x14ac:dyDescent="0.2">
      <c r="A8" s="244" t="s">
        <v>123</v>
      </c>
      <c r="B8" s="244"/>
      <c r="C8" s="244"/>
      <c r="D8" s="244"/>
      <c r="E8" s="244"/>
      <c r="F8" s="244"/>
      <c r="G8" s="244"/>
      <c r="H8" s="244"/>
      <c r="I8" s="244"/>
    </row>
    <row r="9" spans="1:9" s="100" customFormat="1" x14ac:dyDescent="0.2">
      <c r="A9" s="244"/>
      <c r="B9" s="244"/>
      <c r="C9" s="244"/>
      <c r="D9" s="244"/>
      <c r="E9" s="244"/>
      <c r="F9" s="244"/>
      <c r="G9" s="244"/>
      <c r="H9" s="244"/>
      <c r="I9" s="244"/>
    </row>
    <row r="10" spans="1:9" x14ac:dyDescent="0.2">
      <c r="A10" s="243" t="s">
        <v>124</v>
      </c>
      <c r="B10" s="243"/>
      <c r="C10" s="243"/>
      <c r="D10" s="243"/>
      <c r="E10" s="243"/>
      <c r="F10" s="243"/>
      <c r="G10" s="243"/>
      <c r="H10" s="243"/>
      <c r="I10" s="243"/>
    </row>
    <row r="11" spans="1:9" s="100" customFormat="1" x14ac:dyDescent="0.2"/>
    <row r="12" spans="1:9" s="100" customFormat="1" ht="42" customHeight="1" x14ac:dyDescent="0.2">
      <c r="A12" s="207" t="s">
        <v>125</v>
      </c>
      <c r="B12" s="207"/>
      <c r="C12" s="207"/>
      <c r="D12" s="207"/>
      <c r="E12" s="207"/>
      <c r="F12" s="207"/>
      <c r="G12" s="207"/>
      <c r="H12" s="207"/>
      <c r="I12" s="207"/>
    </row>
    <row r="13" spans="1:9" s="100" customFormat="1" x14ac:dyDescent="0.2"/>
    <row r="14" spans="1:9" s="100" customFormat="1" ht="28.5" customHeight="1" x14ac:dyDescent="0.2">
      <c r="A14" s="207" t="s">
        <v>126</v>
      </c>
      <c r="B14" s="207"/>
      <c r="C14" s="207"/>
      <c r="D14" s="207"/>
      <c r="E14" s="207"/>
      <c r="F14" s="207"/>
      <c r="G14" s="207"/>
      <c r="H14" s="207"/>
      <c r="I14" s="207"/>
    </row>
    <row r="16" spans="1:9" x14ac:dyDescent="0.2">
      <c r="A16" s="208" t="s">
        <v>22</v>
      </c>
      <c r="B16" s="209"/>
      <c r="C16" s="209"/>
      <c r="D16" s="209"/>
      <c r="E16" s="209"/>
      <c r="F16" s="209"/>
      <c r="G16" s="209"/>
      <c r="H16" s="209"/>
      <c r="I16" s="210"/>
    </row>
    <row r="17" spans="1:9" x14ac:dyDescent="0.2">
      <c r="A17" s="18"/>
      <c r="B17" s="22"/>
      <c r="C17" s="13" t="s">
        <v>23</v>
      </c>
      <c r="D17" s="13" t="s">
        <v>24</v>
      </c>
      <c r="E17" s="13" t="s">
        <v>25</v>
      </c>
      <c r="F17" s="13" t="s">
        <v>26</v>
      </c>
      <c r="G17" s="13" t="s">
        <v>27</v>
      </c>
      <c r="H17" s="13" t="s">
        <v>28</v>
      </c>
      <c r="I17" s="13" t="s">
        <v>29</v>
      </c>
    </row>
    <row r="18" spans="1:9" x14ac:dyDescent="0.2">
      <c r="A18" s="18"/>
      <c r="B18" s="22"/>
      <c r="C18" s="44" t="s">
        <v>30</v>
      </c>
      <c r="D18" s="15" t="s">
        <v>30</v>
      </c>
      <c r="E18" s="15" t="s">
        <v>30</v>
      </c>
      <c r="F18" s="14" t="s">
        <v>30</v>
      </c>
      <c r="G18" s="14" t="s">
        <v>30</v>
      </c>
      <c r="H18" s="15" t="s">
        <v>31</v>
      </c>
      <c r="I18" s="15" t="s">
        <v>31</v>
      </c>
    </row>
    <row r="19" spans="1:9" x14ac:dyDescent="0.2">
      <c r="A19" s="18" t="s">
        <v>32</v>
      </c>
      <c r="B19" s="22"/>
      <c r="C19" s="25">
        <v>3095044</v>
      </c>
      <c r="D19" s="25">
        <v>3095044</v>
      </c>
      <c r="E19" s="25">
        <v>3095044</v>
      </c>
      <c r="F19" s="25">
        <v>3095044</v>
      </c>
      <c r="G19" s="114">
        <v>2983164</v>
      </c>
      <c r="H19" s="114">
        <v>2983164</v>
      </c>
      <c r="I19" s="114">
        <v>2983164</v>
      </c>
    </row>
    <row r="20" spans="1:9" x14ac:dyDescent="0.2">
      <c r="A20" s="18" t="s">
        <v>33</v>
      </c>
      <c r="B20" s="22"/>
      <c r="C20" s="25">
        <v>1502409.46</v>
      </c>
      <c r="D20" s="25">
        <v>1575592.12</v>
      </c>
      <c r="E20" s="25">
        <v>1636333.0000000002</v>
      </c>
      <c r="F20" s="25">
        <f t="shared" ref="F20:I20" si="0">E31</f>
        <v>1739739.2600000005</v>
      </c>
      <c r="G20" s="25">
        <f t="shared" si="0"/>
        <v>1652780.6600000006</v>
      </c>
      <c r="H20" s="25">
        <f t="shared" si="0"/>
        <v>1535180.5800000005</v>
      </c>
      <c r="I20" s="25">
        <f t="shared" si="0"/>
        <v>1500180.5800000005</v>
      </c>
    </row>
    <row r="21" spans="1:9" x14ac:dyDescent="0.2">
      <c r="A21" s="18" t="s">
        <v>34</v>
      </c>
      <c r="B21" s="22"/>
      <c r="C21" s="25">
        <v>410348.09</v>
      </c>
      <c r="D21" s="25">
        <v>440156.89</v>
      </c>
      <c r="E21" s="25">
        <v>495395.48</v>
      </c>
      <c r="F21" s="25">
        <v>384368.28</v>
      </c>
      <c r="G21" s="25">
        <v>241610.26</v>
      </c>
      <c r="H21" s="25">
        <v>325000</v>
      </c>
      <c r="I21" s="25">
        <v>350000</v>
      </c>
    </row>
    <row r="22" spans="1:9" x14ac:dyDescent="0.2">
      <c r="A22" s="18" t="s">
        <v>35</v>
      </c>
      <c r="B22" s="22"/>
      <c r="C22" s="25">
        <v>337165.43</v>
      </c>
      <c r="D22" s="25">
        <v>379416.01</v>
      </c>
      <c r="E22" s="21">
        <v>391989.22</v>
      </c>
      <c r="F22" s="25">
        <v>471326.88</v>
      </c>
      <c r="G22" s="25">
        <v>359210.34</v>
      </c>
      <c r="H22" s="25">
        <v>360000</v>
      </c>
      <c r="I22" s="25">
        <v>360000</v>
      </c>
    </row>
    <row r="23" spans="1:9" x14ac:dyDescent="0.2">
      <c r="A23" s="18"/>
      <c r="B23" s="22"/>
      <c r="C23" s="25"/>
      <c r="D23" s="25"/>
      <c r="E23" s="25"/>
      <c r="F23" s="25"/>
      <c r="G23" s="25"/>
      <c r="H23" s="25"/>
      <c r="I23" s="25"/>
    </row>
    <row r="24" spans="1:9" x14ac:dyDescent="0.2">
      <c r="A24" s="18" t="s">
        <v>36</v>
      </c>
      <c r="B24" s="19"/>
      <c r="C24" s="20"/>
      <c r="D24" s="20"/>
      <c r="E24" s="20"/>
      <c r="F24" s="20"/>
      <c r="G24" s="20"/>
      <c r="H24" s="21"/>
      <c r="I24" s="21"/>
    </row>
    <row r="25" spans="1:9" x14ac:dyDescent="0.2">
      <c r="A25" s="105" t="s">
        <v>37</v>
      </c>
      <c r="B25" s="106"/>
      <c r="C25" s="107"/>
      <c r="D25" s="108"/>
      <c r="E25" s="108"/>
      <c r="F25" s="20"/>
      <c r="G25" s="20"/>
      <c r="H25" s="21"/>
      <c r="I25" s="21"/>
    </row>
    <row r="26" spans="1:9" x14ac:dyDescent="0.2">
      <c r="A26" s="109"/>
      <c r="B26" s="110"/>
      <c r="C26" s="111"/>
      <c r="D26" s="111"/>
      <c r="E26" s="111"/>
      <c r="F26" s="25"/>
      <c r="G26" s="25"/>
      <c r="H26" s="25"/>
      <c r="I26" s="25"/>
    </row>
    <row r="27" spans="1:9" ht="12.75" customHeight="1" x14ac:dyDescent="0.2">
      <c r="A27" s="109"/>
      <c r="B27" s="110"/>
      <c r="C27" s="111"/>
      <c r="D27" s="111"/>
      <c r="E27" s="111"/>
      <c r="F27" s="25"/>
      <c r="G27" s="25"/>
      <c r="H27" s="25"/>
      <c r="I27" s="25"/>
    </row>
    <row r="28" spans="1:9" x14ac:dyDescent="0.2">
      <c r="A28" s="109"/>
      <c r="B28" s="110"/>
      <c r="C28" s="111"/>
      <c r="D28" s="111"/>
      <c r="E28" s="111"/>
      <c r="F28" s="25"/>
      <c r="G28" s="25"/>
      <c r="H28" s="25"/>
      <c r="I28" s="25"/>
    </row>
    <row r="29" spans="1:9" x14ac:dyDescent="0.2">
      <c r="A29" s="18" t="s">
        <v>39</v>
      </c>
      <c r="B29" s="22"/>
      <c r="C29" s="21">
        <v>0</v>
      </c>
      <c r="D29" s="21">
        <v>0</v>
      </c>
      <c r="E29" s="21">
        <v>0</v>
      </c>
      <c r="F29" s="21">
        <f t="shared" ref="F29:H29" si="1">SUM(F26:F28)</f>
        <v>0</v>
      </c>
      <c r="G29" s="21">
        <f t="shared" si="1"/>
        <v>0</v>
      </c>
      <c r="H29" s="21">
        <f t="shared" si="1"/>
        <v>0</v>
      </c>
      <c r="I29" s="21">
        <f t="shared" ref="I29" si="2">SUM(I26:I28)</f>
        <v>0</v>
      </c>
    </row>
    <row r="30" spans="1:9" x14ac:dyDescent="0.2">
      <c r="A30" s="18"/>
      <c r="B30" s="22"/>
      <c r="C30" s="25"/>
      <c r="D30" s="25"/>
      <c r="E30" s="25"/>
      <c r="F30" s="25"/>
      <c r="G30" s="25"/>
      <c r="H30" s="25"/>
      <c r="I30" s="25"/>
    </row>
    <row r="31" spans="1:9" x14ac:dyDescent="0.2">
      <c r="A31" s="18" t="s">
        <v>40</v>
      </c>
      <c r="B31" s="22"/>
      <c r="C31" s="21">
        <v>1575592.12</v>
      </c>
      <c r="D31" s="21">
        <v>1636333.0000000002</v>
      </c>
      <c r="E31" s="21">
        <v>1739739.2600000005</v>
      </c>
      <c r="F31" s="114">
        <f>+F20+F21-F22+F29</f>
        <v>1652780.6600000006</v>
      </c>
      <c r="G31" s="21">
        <f>+G20+G21-G22+G29</f>
        <v>1535180.5800000005</v>
      </c>
      <c r="H31" s="21">
        <f t="shared" ref="H31:I31" si="3">+H20+H21-H22+H29</f>
        <v>1500180.5800000005</v>
      </c>
      <c r="I31" s="21">
        <f t="shared" si="3"/>
        <v>1490180.5800000005</v>
      </c>
    </row>
    <row r="32" spans="1:9" x14ac:dyDescent="0.2">
      <c r="A32" s="23"/>
      <c r="B32" s="24"/>
      <c r="C32" s="38"/>
      <c r="D32" s="38"/>
      <c r="E32" s="25"/>
      <c r="F32" s="25"/>
      <c r="G32" s="25"/>
      <c r="H32" s="25"/>
      <c r="I32" s="25"/>
    </row>
    <row r="33" spans="1:9" x14ac:dyDescent="0.2">
      <c r="A33" s="18" t="s">
        <v>41</v>
      </c>
      <c r="B33" s="22"/>
      <c r="C33" s="38">
        <v>153.86000000000001</v>
      </c>
      <c r="D33" s="38">
        <v>0</v>
      </c>
      <c r="E33" s="25">
        <v>86284.73</v>
      </c>
      <c r="F33" s="25">
        <v>0</v>
      </c>
      <c r="G33" s="25">
        <v>0</v>
      </c>
      <c r="H33" s="25">
        <v>0</v>
      </c>
      <c r="I33" s="25">
        <v>0</v>
      </c>
    </row>
    <row r="34" spans="1:9" x14ac:dyDescent="0.2">
      <c r="A34" s="23"/>
      <c r="B34" s="24"/>
      <c r="C34" s="38"/>
      <c r="D34" s="38"/>
      <c r="E34" s="25"/>
      <c r="F34" s="25"/>
      <c r="G34" s="25"/>
      <c r="H34" s="25"/>
      <c r="I34" s="25"/>
    </row>
    <row r="35" spans="1:9" x14ac:dyDescent="0.2">
      <c r="A35" s="18" t="s">
        <v>42</v>
      </c>
      <c r="B35" s="46"/>
      <c r="C35" s="47">
        <f t="shared" ref="C35:I35" si="4">C31-C33</f>
        <v>1575438.26</v>
      </c>
      <c r="D35" s="47">
        <f t="shared" si="4"/>
        <v>1636333.0000000002</v>
      </c>
      <c r="E35" s="48">
        <f t="shared" si="4"/>
        <v>1653454.5300000005</v>
      </c>
      <c r="F35" s="48">
        <f t="shared" si="4"/>
        <v>1652780.6600000006</v>
      </c>
      <c r="G35" s="48">
        <f t="shared" si="4"/>
        <v>1535180.5800000005</v>
      </c>
      <c r="H35" s="48">
        <f t="shared" si="4"/>
        <v>1500180.5800000005</v>
      </c>
      <c r="I35" s="48">
        <f t="shared" si="4"/>
        <v>1490180.5800000005</v>
      </c>
    </row>
    <row r="36" spans="1:9" x14ac:dyDescent="0.2">
      <c r="A36" s="49"/>
      <c r="B36" s="49"/>
      <c r="C36" s="50"/>
      <c r="D36" s="50"/>
      <c r="E36" s="50"/>
      <c r="F36" s="50"/>
      <c r="G36" s="50"/>
      <c r="H36" s="50"/>
      <c r="I36" s="50"/>
    </row>
    <row r="37" spans="1:9" x14ac:dyDescent="0.2">
      <c r="A37" s="51" t="s">
        <v>43</v>
      </c>
      <c r="B37" s="41"/>
      <c r="C37" s="35"/>
      <c r="D37" s="35"/>
      <c r="E37" s="35"/>
      <c r="F37" s="35"/>
      <c r="G37" s="35"/>
      <c r="H37" s="35"/>
      <c r="I37" s="35"/>
    </row>
    <row r="38" spans="1:9" x14ac:dyDescent="0.2">
      <c r="A38" s="52" t="s">
        <v>44</v>
      </c>
      <c r="B38" s="24"/>
      <c r="C38" s="38"/>
      <c r="D38" s="38"/>
      <c r="E38" s="38"/>
      <c r="F38" s="38"/>
      <c r="G38" s="38"/>
      <c r="H38" s="38"/>
      <c r="I38" s="38"/>
    </row>
    <row r="39" spans="1:9" x14ac:dyDescent="0.2">
      <c r="A39" s="18"/>
      <c r="B39" s="22"/>
      <c r="C39" s="25"/>
      <c r="D39" s="25"/>
      <c r="E39" s="25"/>
      <c r="F39" s="25"/>
      <c r="G39" s="25"/>
      <c r="H39" s="25"/>
      <c r="I39" s="25"/>
    </row>
    <row r="40" spans="1:9" x14ac:dyDescent="0.2">
      <c r="A40" s="18" t="s">
        <v>45</v>
      </c>
      <c r="B40" s="22"/>
      <c r="C40" s="25"/>
      <c r="D40" s="25"/>
      <c r="E40" s="25"/>
      <c r="F40" s="25"/>
      <c r="G40" s="25"/>
      <c r="H40" s="25"/>
      <c r="I40" s="25"/>
    </row>
    <row r="41" spans="1:9" x14ac:dyDescent="0.2">
      <c r="A41" s="18"/>
      <c r="B41" s="22"/>
      <c r="C41" s="25"/>
      <c r="D41" s="25"/>
      <c r="E41" s="25"/>
      <c r="F41" s="25"/>
      <c r="G41" s="25"/>
      <c r="H41" s="25"/>
      <c r="I41" s="25"/>
    </row>
    <row r="42" spans="1:9" x14ac:dyDescent="0.2">
      <c r="A42" s="52" t="s">
        <v>46</v>
      </c>
      <c r="B42" s="46"/>
      <c r="C42" s="25"/>
      <c r="D42" s="25"/>
      <c r="E42" s="25"/>
      <c r="F42" s="25"/>
      <c r="G42" s="25"/>
      <c r="H42" s="25"/>
      <c r="I42" s="25"/>
    </row>
    <row r="43" spans="1:9" x14ac:dyDescent="0.2">
      <c r="A43" s="53" t="s">
        <v>47</v>
      </c>
      <c r="B43" s="54"/>
      <c r="C43" s="25"/>
      <c r="D43" s="25"/>
      <c r="E43" s="25"/>
      <c r="F43" s="25"/>
      <c r="G43" s="25"/>
      <c r="H43" s="25"/>
      <c r="I43" s="25"/>
    </row>
  </sheetData>
  <sheetProtection selectLockedCells="1"/>
  <mergeCells count="5">
    <mergeCell ref="A8:I9"/>
    <mergeCell ref="A10:I10"/>
    <mergeCell ref="A12:I12"/>
    <mergeCell ref="A14:I14"/>
    <mergeCell ref="A16:I16"/>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6FE4EE-078F-47AD-9AF5-75CB5916DDB4}">
  <sheetPr codeName="Sheet1">
    <pageSetUpPr fitToPage="1"/>
  </sheetPr>
  <dimension ref="A1:J53"/>
  <sheetViews>
    <sheetView zoomScale="90" zoomScaleNormal="90" workbookViewId="0">
      <selection activeCell="J8" sqref="J8"/>
    </sheetView>
  </sheetViews>
  <sheetFormatPr defaultColWidth="8.85546875" defaultRowHeight="12.75" x14ac:dyDescent="0.2"/>
  <cols>
    <col min="1" max="2" width="14.7109375" style="2" customWidth="1"/>
    <col min="3" max="8" width="14" style="2" customWidth="1"/>
    <col min="9" max="9" width="13.140625" style="2" customWidth="1"/>
    <col min="10" max="16384" width="8.85546875" style="2"/>
  </cols>
  <sheetData>
    <row r="1" spans="1:10" x14ac:dyDescent="0.2">
      <c r="A1" s="1"/>
      <c r="B1" s="1"/>
      <c r="C1" s="1"/>
      <c r="D1" s="1"/>
      <c r="E1" s="1"/>
      <c r="F1" s="1"/>
      <c r="G1" s="1"/>
      <c r="H1" s="1"/>
      <c r="I1" s="1"/>
    </row>
    <row r="2" spans="1:10" x14ac:dyDescent="0.2">
      <c r="A2" s="1" t="s">
        <v>0</v>
      </c>
      <c r="B2" s="3" t="s">
        <v>1</v>
      </c>
      <c r="C2" s="3"/>
      <c r="D2" s="3"/>
      <c r="E2" s="1"/>
      <c r="F2" s="1"/>
      <c r="G2" s="4" t="s">
        <v>2</v>
      </c>
      <c r="H2" s="3" t="s">
        <v>3</v>
      </c>
      <c r="I2" s="3"/>
    </row>
    <row r="3" spans="1:10" x14ac:dyDescent="0.2">
      <c r="A3" s="1" t="s">
        <v>4</v>
      </c>
      <c r="B3" s="3" t="s">
        <v>5</v>
      </c>
      <c r="C3" s="3"/>
      <c r="D3" s="3"/>
      <c r="E3" s="1"/>
      <c r="F3" s="1"/>
      <c r="G3" s="4" t="s">
        <v>6</v>
      </c>
      <c r="H3" s="5" t="s">
        <v>7</v>
      </c>
      <c r="I3" s="5"/>
    </row>
    <row r="4" spans="1:10" x14ac:dyDescent="0.2">
      <c r="A4" s="1" t="s">
        <v>8</v>
      </c>
      <c r="B4" s="3" t="s">
        <v>9</v>
      </c>
      <c r="C4" s="3"/>
      <c r="D4" s="3"/>
      <c r="E4" s="1"/>
      <c r="F4" s="1"/>
      <c r="G4" s="4" t="s">
        <v>10</v>
      </c>
      <c r="H4" s="3" t="s">
        <v>11</v>
      </c>
      <c r="I4" s="3"/>
    </row>
    <row r="5" spans="1:10" x14ac:dyDescent="0.2">
      <c r="A5" s="1" t="s">
        <v>12</v>
      </c>
      <c r="B5" s="3" t="s">
        <v>13</v>
      </c>
      <c r="C5" s="5"/>
      <c r="D5" s="5"/>
      <c r="E5" s="1"/>
      <c r="F5" s="1"/>
      <c r="G5" s="4" t="s">
        <v>14</v>
      </c>
      <c r="H5" s="5" t="s">
        <v>15</v>
      </c>
      <c r="I5" s="5"/>
    </row>
    <row r="6" spans="1:10" x14ac:dyDescent="0.2">
      <c r="A6" s="1"/>
      <c r="B6" s="1"/>
      <c r="C6" s="1"/>
      <c r="D6" s="1"/>
      <c r="E6" s="1"/>
      <c r="F6" s="1"/>
      <c r="G6" s="1"/>
      <c r="H6" s="1"/>
      <c r="I6" s="1"/>
    </row>
    <row r="7" spans="1:10" ht="12.75" customHeight="1" x14ac:dyDescent="0.2">
      <c r="A7" s="232" t="s">
        <v>16</v>
      </c>
      <c r="B7" s="232"/>
      <c r="C7" s="232"/>
      <c r="D7" s="232"/>
      <c r="E7" s="232"/>
      <c r="F7" s="232"/>
      <c r="G7" s="232"/>
      <c r="H7" s="232"/>
      <c r="I7" s="232"/>
      <c r="J7" s="6"/>
    </row>
    <row r="8" spans="1:10" ht="10.5" customHeight="1" x14ac:dyDescent="0.2">
      <c r="A8" s="232"/>
      <c r="B8" s="232"/>
      <c r="C8" s="232"/>
      <c r="D8" s="232"/>
      <c r="E8" s="232"/>
      <c r="F8" s="232"/>
      <c r="G8" s="232"/>
      <c r="H8" s="232"/>
      <c r="I8" s="232"/>
      <c r="J8" s="6"/>
    </row>
    <row r="9" spans="1:10" x14ac:dyDescent="0.2">
      <c r="A9" s="1" t="s">
        <v>17</v>
      </c>
      <c r="B9" s="1"/>
      <c r="C9" s="1"/>
      <c r="D9" s="1"/>
      <c r="E9" s="1"/>
      <c r="F9" s="1"/>
      <c r="G9" s="1"/>
      <c r="H9" s="1"/>
      <c r="I9" s="1"/>
    </row>
    <row r="10" spans="1:10" x14ac:dyDescent="0.2">
      <c r="A10" s="1"/>
      <c r="B10" s="1"/>
      <c r="C10" s="1"/>
      <c r="D10" s="1"/>
      <c r="E10" s="1"/>
      <c r="F10" s="1"/>
      <c r="G10" s="1"/>
      <c r="H10" s="1"/>
      <c r="I10" s="1"/>
    </row>
    <row r="11" spans="1:10" ht="12.75" customHeight="1" x14ac:dyDescent="0.2">
      <c r="A11" s="232" t="s">
        <v>18</v>
      </c>
      <c r="B11" s="232"/>
      <c r="C11" s="232"/>
      <c r="D11" s="232"/>
      <c r="E11" s="232"/>
      <c r="F11" s="232"/>
      <c r="G11" s="232"/>
      <c r="H11" s="232"/>
      <c r="I11" s="232"/>
      <c r="J11" s="7"/>
    </row>
    <row r="12" spans="1:10" x14ac:dyDescent="0.2">
      <c r="A12" s="232"/>
      <c r="B12" s="232"/>
      <c r="C12" s="232"/>
      <c r="D12" s="232"/>
      <c r="E12" s="232"/>
      <c r="F12" s="232"/>
      <c r="G12" s="232"/>
      <c r="H12" s="232"/>
      <c r="I12" s="232"/>
    </row>
    <row r="13" spans="1:10" x14ac:dyDescent="0.2">
      <c r="A13" s="232"/>
      <c r="B13" s="232"/>
      <c r="C13" s="232"/>
      <c r="D13" s="232"/>
      <c r="E13" s="232"/>
      <c r="F13" s="232"/>
      <c r="G13" s="232"/>
      <c r="H13" s="232"/>
      <c r="I13" s="232"/>
    </row>
    <row r="14" spans="1:10" x14ac:dyDescent="0.2">
      <c r="A14" s="232"/>
      <c r="B14" s="232"/>
      <c r="C14" s="232"/>
      <c r="D14" s="232"/>
      <c r="E14" s="232"/>
      <c r="F14" s="232"/>
      <c r="G14" s="232"/>
      <c r="H14" s="232"/>
      <c r="I14" s="232"/>
    </row>
    <row r="15" spans="1:10" ht="2.25" customHeight="1" x14ac:dyDescent="0.2">
      <c r="A15" s="232"/>
      <c r="B15" s="232"/>
      <c r="C15" s="232"/>
      <c r="D15" s="232"/>
      <c r="E15" s="232"/>
      <c r="F15" s="232"/>
      <c r="G15" s="232"/>
      <c r="H15" s="232"/>
      <c r="I15" s="232"/>
    </row>
    <row r="16" spans="1:10" hidden="1" x14ac:dyDescent="0.2">
      <c r="A16" s="232"/>
      <c r="B16" s="232"/>
      <c r="C16" s="232"/>
      <c r="D16" s="232"/>
      <c r="E16" s="232"/>
      <c r="F16" s="232"/>
      <c r="G16" s="232"/>
      <c r="H16" s="232"/>
      <c r="I16" s="232"/>
    </row>
    <row r="17" spans="1:9" hidden="1" x14ac:dyDescent="0.2">
      <c r="A17" s="232"/>
      <c r="B17" s="232"/>
      <c r="C17" s="232"/>
      <c r="D17" s="232"/>
      <c r="E17" s="232"/>
      <c r="F17" s="232"/>
      <c r="G17" s="232"/>
      <c r="H17" s="232"/>
      <c r="I17" s="232"/>
    </row>
    <row r="18" spans="1:9" ht="1.5" customHeight="1" x14ac:dyDescent="0.2">
      <c r="A18" s="232"/>
      <c r="B18" s="232"/>
      <c r="C18" s="232"/>
      <c r="D18" s="232"/>
      <c r="E18" s="232"/>
      <c r="F18" s="232"/>
      <c r="G18" s="232"/>
      <c r="H18" s="232"/>
      <c r="I18" s="232"/>
    </row>
    <row r="19" spans="1:9" hidden="1" x14ac:dyDescent="0.2">
      <c r="A19" s="232"/>
      <c r="B19" s="232"/>
      <c r="C19" s="232"/>
      <c r="D19" s="232"/>
      <c r="E19" s="232"/>
      <c r="F19" s="232"/>
      <c r="G19" s="232"/>
      <c r="H19" s="232"/>
      <c r="I19" s="232"/>
    </row>
    <row r="20" spans="1:9" ht="15.75" hidden="1" customHeight="1" x14ac:dyDescent="0.2">
      <c r="A20" s="232"/>
      <c r="B20" s="232"/>
      <c r="C20" s="232"/>
      <c r="D20" s="232"/>
      <c r="E20" s="232"/>
      <c r="F20" s="232"/>
      <c r="G20" s="232"/>
      <c r="H20" s="232"/>
      <c r="I20" s="232"/>
    </row>
    <row r="21" spans="1:9" ht="12.75" customHeight="1" x14ac:dyDescent="0.2">
      <c r="A21" s="8" t="s">
        <v>20</v>
      </c>
      <c r="B21" s="9"/>
      <c r="C21" s="9"/>
      <c r="D21" s="9"/>
      <c r="E21" s="9"/>
      <c r="F21" s="9"/>
      <c r="G21" s="9"/>
      <c r="H21" s="9"/>
      <c r="I21" s="9"/>
    </row>
    <row r="22" spans="1:9" ht="12.75" customHeight="1" x14ac:dyDescent="0.2">
      <c r="A22" s="8" t="s">
        <v>21</v>
      </c>
      <c r="B22" s="9"/>
      <c r="C22" s="9"/>
      <c r="D22" s="9"/>
      <c r="E22" s="9"/>
      <c r="F22" s="9"/>
      <c r="G22" s="9"/>
      <c r="H22" s="9"/>
      <c r="I22" s="9"/>
    </row>
    <row r="23" spans="1:9" ht="12.75" customHeight="1" x14ac:dyDescent="0.2">
      <c r="A23" s="8"/>
      <c r="B23" s="9"/>
      <c r="C23" s="9"/>
      <c r="D23" s="9"/>
      <c r="E23" s="9"/>
      <c r="F23" s="9"/>
      <c r="G23" s="9"/>
      <c r="H23" s="9"/>
      <c r="I23" s="9"/>
    </row>
    <row r="24" spans="1:9" ht="12.75" customHeight="1" x14ac:dyDescent="0.2">
      <c r="A24" s="8"/>
      <c r="B24" s="9"/>
      <c r="C24" s="9"/>
      <c r="D24" s="9"/>
      <c r="E24" s="9"/>
      <c r="F24" s="9"/>
      <c r="G24" s="9"/>
      <c r="H24" s="9"/>
      <c r="I24" s="9"/>
    </row>
    <row r="25" spans="1:9" ht="12.75" customHeight="1" x14ac:dyDescent="0.2">
      <c r="A25" s="8"/>
      <c r="B25" s="9"/>
      <c r="C25" s="9"/>
      <c r="D25" s="9"/>
      <c r="E25" s="9"/>
      <c r="F25" s="9"/>
      <c r="G25" s="9"/>
      <c r="H25" s="9"/>
      <c r="I25" s="9"/>
    </row>
    <row r="26" spans="1:9" x14ac:dyDescent="0.2">
      <c r="A26" s="215" t="s">
        <v>22</v>
      </c>
      <c r="B26" s="216"/>
      <c r="C26" s="216"/>
      <c r="D26" s="216"/>
      <c r="E26" s="216"/>
      <c r="F26" s="216"/>
      <c r="G26" s="216"/>
      <c r="H26" s="216"/>
      <c r="I26" s="217"/>
    </row>
    <row r="27" spans="1:9" x14ac:dyDescent="0.2">
      <c r="A27" s="10"/>
      <c r="B27" s="11"/>
      <c r="C27" s="12" t="s">
        <v>23</v>
      </c>
      <c r="D27" s="12" t="s">
        <v>24</v>
      </c>
      <c r="E27" s="12" t="s">
        <v>25</v>
      </c>
      <c r="F27" s="13" t="s">
        <v>26</v>
      </c>
      <c r="G27" s="13" t="s">
        <v>27</v>
      </c>
      <c r="H27" s="13" t="s">
        <v>28</v>
      </c>
      <c r="I27" s="13" t="s">
        <v>29</v>
      </c>
    </row>
    <row r="28" spans="1:9" x14ac:dyDescent="0.2">
      <c r="A28" s="10"/>
      <c r="B28" s="11"/>
      <c r="C28" s="14" t="s">
        <v>30</v>
      </c>
      <c r="D28" s="14" t="s">
        <v>30</v>
      </c>
      <c r="E28" s="14" t="s">
        <v>30</v>
      </c>
      <c r="F28" s="14" t="s">
        <v>30</v>
      </c>
      <c r="G28" s="14" t="s">
        <v>30</v>
      </c>
      <c r="H28" s="15" t="s">
        <v>31</v>
      </c>
      <c r="I28" s="15" t="s">
        <v>31</v>
      </c>
    </row>
    <row r="29" spans="1:9" x14ac:dyDescent="0.2">
      <c r="A29" s="10" t="s">
        <v>32</v>
      </c>
      <c r="B29" s="11"/>
      <c r="C29" s="16">
        <v>915094</v>
      </c>
      <c r="D29" s="16">
        <v>966656</v>
      </c>
      <c r="E29" s="16">
        <v>1043264</v>
      </c>
      <c r="F29" s="16">
        <v>1043264</v>
      </c>
      <c r="G29" s="16">
        <v>1263722</v>
      </c>
      <c r="H29" s="16">
        <v>1263722</v>
      </c>
      <c r="I29" s="16">
        <v>1263722</v>
      </c>
    </row>
    <row r="30" spans="1:9" x14ac:dyDescent="0.2">
      <c r="A30" s="10" t="s">
        <v>33</v>
      </c>
      <c r="B30" s="11"/>
      <c r="C30" s="16">
        <v>3436476</v>
      </c>
      <c r="D30" s="16">
        <f t="shared" ref="D30:I30" si="0">C41</f>
        <v>3882129</v>
      </c>
      <c r="E30" s="16">
        <f t="shared" si="0"/>
        <v>3939583.79</v>
      </c>
      <c r="F30" s="16">
        <f t="shared" si="0"/>
        <v>4398761.78</v>
      </c>
      <c r="G30" s="16">
        <f t="shared" si="0"/>
        <v>3370391.8200000003</v>
      </c>
      <c r="H30" s="16">
        <f t="shared" si="0"/>
        <v>3655981.9300000006</v>
      </c>
      <c r="I30" s="16">
        <f t="shared" si="0"/>
        <v>3798881.9300000006</v>
      </c>
    </row>
    <row r="31" spans="1:9" x14ac:dyDescent="0.2">
      <c r="A31" s="10" t="s">
        <v>34</v>
      </c>
      <c r="B31" s="11"/>
      <c r="C31" s="16">
        <v>1136987</v>
      </c>
      <c r="D31" s="16">
        <v>913223.91</v>
      </c>
      <c r="E31" s="16">
        <v>1312316.3400000001</v>
      </c>
      <c r="F31" s="16">
        <v>808131.17</v>
      </c>
      <c r="G31" s="16">
        <v>1131127.1499999999</v>
      </c>
      <c r="H31" s="16">
        <v>1000000</v>
      </c>
      <c r="I31" s="16">
        <v>1000000</v>
      </c>
    </row>
    <row r="32" spans="1:9" x14ac:dyDescent="0.2">
      <c r="A32" s="10" t="s">
        <v>35</v>
      </c>
      <c r="B32" s="11"/>
      <c r="C32" s="16">
        <v>691334</v>
      </c>
      <c r="D32" s="17">
        <v>855769.12</v>
      </c>
      <c r="E32" s="16">
        <v>853138.35</v>
      </c>
      <c r="F32" s="16">
        <f>1836501.13-1000000</f>
        <v>836501.12999999989</v>
      </c>
      <c r="G32" s="16">
        <v>845537.04</v>
      </c>
      <c r="H32" s="16">
        <v>857100</v>
      </c>
      <c r="I32" s="16">
        <v>857100</v>
      </c>
    </row>
    <row r="33" spans="1:9" x14ac:dyDescent="0.2">
      <c r="A33" s="10"/>
      <c r="B33" s="11"/>
      <c r="C33" s="16"/>
      <c r="D33" s="16"/>
      <c r="E33" s="16"/>
      <c r="F33" s="16"/>
      <c r="G33" s="16"/>
      <c r="H33" s="16"/>
      <c r="I33" s="16"/>
    </row>
    <row r="34" spans="1:9" x14ac:dyDescent="0.2">
      <c r="A34" s="18" t="s">
        <v>36</v>
      </c>
      <c r="B34" s="19"/>
      <c r="C34" s="20"/>
      <c r="D34" s="20"/>
      <c r="E34" s="20"/>
      <c r="F34" s="20"/>
      <c r="G34" s="20"/>
      <c r="H34" s="21"/>
      <c r="I34" s="21"/>
    </row>
    <row r="35" spans="1:9" x14ac:dyDescent="0.2">
      <c r="A35" s="18" t="s">
        <v>37</v>
      </c>
      <c r="B35" s="22"/>
      <c r="C35" s="20"/>
      <c r="D35" s="20"/>
      <c r="E35" s="20"/>
      <c r="F35" s="20"/>
      <c r="G35" s="20"/>
      <c r="H35" s="21"/>
      <c r="I35" s="21"/>
    </row>
    <row r="36" spans="1:9" x14ac:dyDescent="0.2">
      <c r="A36" s="23" t="s">
        <v>38</v>
      </c>
      <c r="B36" s="24"/>
      <c r="C36" s="25"/>
      <c r="D36" s="25"/>
      <c r="E36" s="25"/>
      <c r="F36" s="25">
        <v>-1000000</v>
      </c>
      <c r="G36" s="25"/>
      <c r="H36" s="25"/>
      <c r="I36" s="25"/>
    </row>
    <row r="37" spans="1:9" x14ac:dyDescent="0.2">
      <c r="A37" s="23"/>
      <c r="B37" s="24"/>
      <c r="C37" s="25"/>
      <c r="D37" s="25"/>
      <c r="E37" s="25"/>
      <c r="F37" s="25"/>
      <c r="G37" s="25"/>
      <c r="H37" s="25"/>
      <c r="I37" s="25"/>
    </row>
    <row r="38" spans="1:9" x14ac:dyDescent="0.2">
      <c r="A38" s="23"/>
      <c r="B38" s="24"/>
      <c r="C38" s="25"/>
      <c r="D38" s="25"/>
      <c r="E38" s="25"/>
      <c r="F38" s="25"/>
      <c r="G38" s="25"/>
      <c r="H38" s="25"/>
      <c r="I38" s="25"/>
    </row>
    <row r="39" spans="1:9" x14ac:dyDescent="0.2">
      <c r="A39" s="18" t="s">
        <v>39</v>
      </c>
      <c r="B39" s="22"/>
      <c r="C39" s="21">
        <f t="shared" ref="C39:H39" si="1">SUM(C36:C38)</f>
        <v>0</v>
      </c>
      <c r="D39" s="21">
        <f t="shared" si="1"/>
        <v>0</v>
      </c>
      <c r="E39" s="21">
        <f t="shared" si="1"/>
        <v>0</v>
      </c>
      <c r="F39" s="21">
        <f t="shared" si="1"/>
        <v>-1000000</v>
      </c>
      <c r="G39" s="21">
        <f t="shared" si="1"/>
        <v>0</v>
      </c>
      <c r="H39" s="21">
        <f t="shared" si="1"/>
        <v>0</v>
      </c>
      <c r="I39" s="21">
        <f t="shared" ref="I39" si="2">SUM(I36:I38)</f>
        <v>0</v>
      </c>
    </row>
    <row r="40" spans="1:9" x14ac:dyDescent="0.2">
      <c r="A40" s="10"/>
      <c r="B40" s="11"/>
      <c r="C40" s="16"/>
      <c r="D40" s="16"/>
      <c r="E40" s="16"/>
      <c r="F40" s="16"/>
      <c r="G40" s="16"/>
      <c r="H40" s="16"/>
      <c r="I40" s="16"/>
    </row>
    <row r="41" spans="1:9" x14ac:dyDescent="0.2">
      <c r="A41" s="10" t="s">
        <v>40</v>
      </c>
      <c r="B41" s="11"/>
      <c r="C41" s="17">
        <f>+C30+C31-C32+C39</f>
        <v>3882129</v>
      </c>
      <c r="D41" s="17">
        <f t="shared" ref="D41" si="3">+D30+D31-D32+D39</f>
        <v>3939583.79</v>
      </c>
      <c r="E41" s="17">
        <f>+E30+E31-E32+E39</f>
        <v>4398761.78</v>
      </c>
      <c r="F41" s="17">
        <f>+F30+F31-F32+F39</f>
        <v>3370391.8200000003</v>
      </c>
      <c r="G41" s="17">
        <f>+G30+G31-G32+G39</f>
        <v>3655981.9300000006</v>
      </c>
      <c r="H41" s="17">
        <f t="shared" ref="H41:I41" si="4">+H30+H31-H32+H39</f>
        <v>3798881.9300000006</v>
      </c>
      <c r="I41" s="17">
        <f t="shared" si="4"/>
        <v>3941781.9300000006</v>
      </c>
    </row>
    <row r="42" spans="1:9" x14ac:dyDescent="0.2">
      <c r="A42" s="26"/>
      <c r="B42" s="27"/>
      <c r="C42" s="28"/>
      <c r="D42" s="16"/>
      <c r="E42" s="16"/>
      <c r="F42" s="16"/>
      <c r="G42" s="16"/>
      <c r="H42" s="16"/>
      <c r="I42" s="16"/>
    </row>
    <row r="43" spans="1:9" x14ac:dyDescent="0.2">
      <c r="A43" s="10" t="s">
        <v>41</v>
      </c>
      <c r="B43" s="11"/>
      <c r="C43" s="28">
        <v>15172</v>
      </c>
      <c r="D43" s="16">
        <v>15615.99</v>
      </c>
      <c r="E43" s="16">
        <v>13598.06</v>
      </c>
      <c r="F43" s="16">
        <v>4447.92</v>
      </c>
      <c r="G43" s="16">
        <v>348.62</v>
      </c>
      <c r="H43" s="16">
        <v>0</v>
      </c>
      <c r="I43" s="16">
        <v>0</v>
      </c>
    </row>
    <row r="44" spans="1:9" x14ac:dyDescent="0.2">
      <c r="A44" s="26"/>
      <c r="B44" s="27"/>
      <c r="C44" s="28"/>
      <c r="D44" s="16"/>
      <c r="E44" s="16"/>
      <c r="F44" s="16"/>
      <c r="G44" s="16"/>
      <c r="H44" s="16"/>
      <c r="I44" s="16"/>
    </row>
    <row r="45" spans="1:9" x14ac:dyDescent="0.2">
      <c r="A45" s="10" t="s">
        <v>42</v>
      </c>
      <c r="B45" s="29"/>
      <c r="C45" s="30">
        <f t="shared" ref="C45:I45" si="5">C41-C43</f>
        <v>3866957</v>
      </c>
      <c r="D45" s="31">
        <f t="shared" si="5"/>
        <v>3923967.8</v>
      </c>
      <c r="E45" s="31">
        <f t="shared" si="5"/>
        <v>4385163.7200000007</v>
      </c>
      <c r="F45" s="31">
        <f t="shared" si="5"/>
        <v>3365943.9000000004</v>
      </c>
      <c r="G45" s="31">
        <f t="shared" si="5"/>
        <v>3655633.3100000005</v>
      </c>
      <c r="H45" s="31">
        <f t="shared" si="5"/>
        <v>3798881.9300000006</v>
      </c>
      <c r="I45" s="31">
        <f t="shared" si="5"/>
        <v>3941781.9300000006</v>
      </c>
    </row>
    <row r="46" spans="1:9" x14ac:dyDescent="0.2">
      <c r="A46" s="32"/>
      <c r="B46" s="32"/>
      <c r="C46" s="33"/>
      <c r="D46" s="33"/>
      <c r="E46" s="33"/>
      <c r="F46" s="33"/>
      <c r="G46" s="33"/>
      <c r="H46" s="33"/>
      <c r="I46" s="33"/>
    </row>
    <row r="47" spans="1:9" x14ac:dyDescent="0.2">
      <c r="A47" s="34" t="s">
        <v>43</v>
      </c>
      <c r="B47" s="3"/>
      <c r="C47" s="35"/>
      <c r="D47" s="35"/>
      <c r="E47" s="36"/>
      <c r="F47" s="36"/>
      <c r="G47" s="36"/>
      <c r="H47" s="36"/>
      <c r="I47" s="36"/>
    </row>
    <row r="48" spans="1:9" x14ac:dyDescent="0.2">
      <c r="A48" s="37" t="s">
        <v>44</v>
      </c>
      <c r="B48" s="27"/>
      <c r="C48" s="38"/>
      <c r="D48" s="38"/>
      <c r="E48" s="28"/>
      <c r="F48" s="28"/>
      <c r="G48" s="28"/>
      <c r="H48" s="28"/>
      <c r="I48" s="28"/>
    </row>
    <row r="49" spans="1:9" x14ac:dyDescent="0.2">
      <c r="A49" s="10"/>
      <c r="B49" s="11"/>
      <c r="C49" s="16"/>
      <c r="D49" s="16"/>
      <c r="E49" s="16"/>
      <c r="F49" s="16"/>
      <c r="G49" s="16"/>
      <c r="H49" s="16"/>
      <c r="I49" s="16"/>
    </row>
    <row r="50" spans="1:9" x14ac:dyDescent="0.2">
      <c r="A50" s="10" t="s">
        <v>45</v>
      </c>
      <c r="B50" s="11"/>
      <c r="C50" s="25"/>
      <c r="D50" s="25"/>
      <c r="E50" s="16"/>
      <c r="F50" s="16"/>
      <c r="G50" s="16"/>
      <c r="H50" s="16"/>
      <c r="I50" s="16"/>
    </row>
    <row r="51" spans="1:9" x14ac:dyDescent="0.2">
      <c r="A51" s="10"/>
      <c r="B51" s="11"/>
      <c r="C51" s="25"/>
      <c r="D51" s="25"/>
      <c r="E51" s="16"/>
      <c r="F51" s="16"/>
      <c r="G51" s="16"/>
      <c r="H51" s="16"/>
      <c r="I51" s="16"/>
    </row>
    <row r="52" spans="1:9" x14ac:dyDescent="0.2">
      <c r="A52" s="37" t="s">
        <v>46</v>
      </c>
      <c r="B52" s="29"/>
      <c r="C52" s="25"/>
      <c r="D52" s="25"/>
      <c r="E52" s="16"/>
      <c r="F52" s="16"/>
      <c r="G52" s="16"/>
      <c r="H52" s="16"/>
      <c r="I52" s="16"/>
    </row>
    <row r="53" spans="1:9" x14ac:dyDescent="0.2">
      <c r="A53" s="39" t="s">
        <v>47</v>
      </c>
      <c r="B53" s="40"/>
      <c r="C53" s="25"/>
      <c r="D53" s="25"/>
      <c r="E53" s="16"/>
      <c r="F53" s="16"/>
      <c r="G53" s="16"/>
      <c r="H53" s="16"/>
      <c r="I53" s="16"/>
    </row>
  </sheetData>
  <sheetProtection selectLockedCells="1"/>
  <mergeCells count="4">
    <mergeCell ref="A7:I8"/>
    <mergeCell ref="A11:I16"/>
    <mergeCell ref="A17:I20"/>
    <mergeCell ref="A26:I26"/>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ED5277-E71E-4B9A-920D-A9BFB6AAC3CC}">
  <sheetPr>
    <pageSetUpPr fitToPage="1"/>
  </sheetPr>
  <dimension ref="A2:Q44"/>
  <sheetViews>
    <sheetView zoomScaleNormal="100" zoomScaleSheetLayoutView="100" workbookViewId="0">
      <selection activeCell="J8" sqref="J8"/>
    </sheetView>
  </sheetViews>
  <sheetFormatPr defaultColWidth="10.28515625" defaultRowHeight="12.75" x14ac:dyDescent="0.2"/>
  <cols>
    <col min="1" max="2" width="14.7109375" style="100" customWidth="1"/>
    <col min="3" max="8" width="14" style="100" customWidth="1"/>
    <col min="9" max="9" width="13.140625" style="100" customWidth="1"/>
    <col min="10" max="10" width="10.28515625" style="100" customWidth="1"/>
    <col min="11" max="11" width="12.85546875" style="100" bestFit="1" customWidth="1"/>
    <col min="12" max="12" width="9.7109375" style="100" bestFit="1" customWidth="1"/>
    <col min="13" max="13" width="10.28515625" style="100"/>
    <col min="14" max="14" width="11.5703125" style="100" customWidth="1"/>
    <col min="15" max="15" width="9.7109375" style="100" bestFit="1" customWidth="1"/>
    <col min="16" max="16384" width="10.28515625" style="100"/>
  </cols>
  <sheetData>
    <row r="2" spans="1:10" x14ac:dyDescent="0.2">
      <c r="A2" s="100" t="s">
        <v>0</v>
      </c>
      <c r="B2" s="102" t="s">
        <v>1</v>
      </c>
      <c r="C2" s="102"/>
      <c r="D2" s="102"/>
      <c r="G2" s="103" t="s">
        <v>2</v>
      </c>
      <c r="H2" s="3" t="s">
        <v>205</v>
      </c>
      <c r="I2" s="102"/>
    </row>
    <row r="3" spans="1:10" x14ac:dyDescent="0.2">
      <c r="A3" s="100" t="s">
        <v>4</v>
      </c>
      <c r="B3" s="102" t="s">
        <v>273</v>
      </c>
      <c r="C3" s="102"/>
      <c r="D3" s="102"/>
      <c r="G3" s="103" t="s">
        <v>6</v>
      </c>
      <c r="H3" s="5" t="s">
        <v>207</v>
      </c>
      <c r="I3" s="104"/>
    </row>
    <row r="4" spans="1:10" x14ac:dyDescent="0.2">
      <c r="A4" s="100" t="s">
        <v>8</v>
      </c>
      <c r="B4" s="102" t="s">
        <v>274</v>
      </c>
      <c r="C4" s="102"/>
      <c r="D4" s="102"/>
      <c r="G4" s="103" t="s">
        <v>10</v>
      </c>
      <c r="H4" s="102" t="s">
        <v>11</v>
      </c>
      <c r="I4" s="102"/>
    </row>
    <row r="5" spans="1:10" x14ac:dyDescent="0.2">
      <c r="A5" s="100" t="s">
        <v>12</v>
      </c>
      <c r="B5" s="102" t="s">
        <v>275</v>
      </c>
      <c r="C5" s="104"/>
      <c r="D5" s="104"/>
      <c r="G5" s="103" t="s">
        <v>14</v>
      </c>
      <c r="H5" s="104" t="s">
        <v>276</v>
      </c>
      <c r="I5" s="104"/>
    </row>
    <row r="6" spans="1:10" ht="15.95" customHeight="1" x14ac:dyDescent="0.2">
      <c r="B6" s="150" t="s">
        <v>277</v>
      </c>
    </row>
    <row r="7" spans="1:10" ht="46.5" customHeight="1" x14ac:dyDescent="0.2">
      <c r="A7" s="245" t="s">
        <v>278</v>
      </c>
      <c r="B7" s="245"/>
      <c r="C7" s="245"/>
      <c r="D7" s="245"/>
      <c r="E7" s="245"/>
      <c r="F7" s="245"/>
      <c r="G7" s="245"/>
      <c r="H7" s="245"/>
      <c r="I7" s="245"/>
    </row>
    <row r="8" spans="1:10" ht="9.75" customHeight="1" x14ac:dyDescent="0.2"/>
    <row r="9" spans="1:10" ht="27.75" customHeight="1" x14ac:dyDescent="0.2">
      <c r="A9" s="207" t="s">
        <v>279</v>
      </c>
      <c r="B9" s="207"/>
      <c r="C9" s="207"/>
      <c r="D9" s="207"/>
      <c r="E9" s="207"/>
      <c r="F9" s="207"/>
      <c r="G9" s="207"/>
      <c r="H9" s="207"/>
      <c r="I9" s="207"/>
    </row>
    <row r="10" spans="1:10" ht="8.25" customHeight="1" x14ac:dyDescent="0.2"/>
    <row r="11" spans="1:10" ht="42" customHeight="1" x14ac:dyDescent="0.2">
      <c r="A11" s="213" t="s">
        <v>280</v>
      </c>
      <c r="B11" s="213"/>
      <c r="C11" s="213"/>
      <c r="D11" s="213"/>
      <c r="E11" s="213"/>
      <c r="F11" s="213"/>
      <c r="G11" s="213"/>
      <c r="H11" s="213"/>
      <c r="I11" s="213"/>
    </row>
    <row r="12" spans="1:10" ht="10.5" customHeight="1" x14ac:dyDescent="0.2"/>
    <row r="13" spans="1:10" ht="16.5" customHeight="1" x14ac:dyDescent="0.2">
      <c r="A13" s="213"/>
      <c r="B13" s="213"/>
      <c r="C13" s="213"/>
      <c r="D13" s="213"/>
      <c r="E13" s="213"/>
      <c r="F13" s="213"/>
      <c r="G13" s="213"/>
      <c r="H13" s="213"/>
      <c r="I13" s="213"/>
    </row>
    <row r="14" spans="1:10" ht="8.25" customHeight="1" x14ac:dyDescent="0.2">
      <c r="A14" s="153"/>
      <c r="B14" s="153"/>
      <c r="C14" s="153"/>
      <c r="D14" s="153"/>
      <c r="E14" s="153"/>
      <c r="F14" s="153"/>
      <c r="G14" s="153"/>
      <c r="H14" s="153"/>
      <c r="I14" s="153"/>
    </row>
    <row r="15" spans="1:10" ht="51" customHeight="1" x14ac:dyDescent="0.2">
      <c r="A15" s="207" t="s">
        <v>281</v>
      </c>
      <c r="B15" s="207"/>
      <c r="C15" s="207"/>
      <c r="D15" s="207"/>
      <c r="E15" s="207"/>
      <c r="F15" s="207"/>
      <c r="G15" s="207"/>
      <c r="H15" s="207"/>
      <c r="I15" s="207"/>
      <c r="J15" s="186"/>
    </row>
    <row r="16" spans="1:10" ht="9.1999999999999993" customHeight="1" x14ac:dyDescent="0.2"/>
    <row r="17" spans="1:17" x14ac:dyDescent="0.2">
      <c r="A17" s="237" t="s">
        <v>22</v>
      </c>
      <c r="B17" s="238"/>
      <c r="C17" s="238"/>
      <c r="D17" s="238"/>
      <c r="E17" s="238"/>
      <c r="F17" s="238"/>
      <c r="G17" s="238"/>
      <c r="H17" s="238"/>
      <c r="I17" s="239"/>
    </row>
    <row r="18" spans="1:17" s="150" customFormat="1" x14ac:dyDescent="0.2">
      <c r="A18" s="10"/>
      <c r="B18" s="11"/>
      <c r="C18" s="12" t="s">
        <v>23</v>
      </c>
      <c r="D18" s="12" t="s">
        <v>24</v>
      </c>
      <c r="E18" s="12" t="s">
        <v>25</v>
      </c>
      <c r="F18" s="12" t="s">
        <v>26</v>
      </c>
      <c r="G18" s="12" t="s">
        <v>27</v>
      </c>
      <c r="H18" s="12" t="s">
        <v>28</v>
      </c>
      <c r="I18" s="12" t="s">
        <v>29</v>
      </c>
    </row>
    <row r="19" spans="1:17" x14ac:dyDescent="0.2">
      <c r="A19" s="105"/>
      <c r="B19" s="106"/>
      <c r="C19" s="157" t="s">
        <v>30</v>
      </c>
      <c r="D19" s="157" t="s">
        <v>30</v>
      </c>
      <c r="E19" s="157" t="s">
        <v>30</v>
      </c>
      <c r="F19" s="14" t="s">
        <v>30</v>
      </c>
      <c r="G19" s="14" t="s">
        <v>30</v>
      </c>
      <c r="H19" s="174" t="s">
        <v>31</v>
      </c>
      <c r="I19" s="174" t="s">
        <v>31</v>
      </c>
    </row>
    <row r="20" spans="1:17" x14ac:dyDescent="0.2">
      <c r="A20" s="105" t="s">
        <v>32</v>
      </c>
      <c r="B20" s="106"/>
      <c r="C20" s="111">
        <v>2224701</v>
      </c>
      <c r="D20" s="111">
        <v>2224701</v>
      </c>
      <c r="E20" s="111">
        <v>3173958</v>
      </c>
      <c r="F20" s="111">
        <v>3173958</v>
      </c>
      <c r="G20" s="111">
        <v>3241215</v>
      </c>
      <c r="H20" s="111">
        <v>3241215</v>
      </c>
      <c r="I20" s="111">
        <v>3241215</v>
      </c>
      <c r="Q20" s="187"/>
    </row>
    <row r="21" spans="1:17" x14ac:dyDescent="0.2">
      <c r="A21" s="105" t="s">
        <v>33</v>
      </c>
      <c r="B21" s="106"/>
      <c r="C21" s="111">
        <v>4249177</v>
      </c>
      <c r="D21" s="111">
        <v>5686550.6899999995</v>
      </c>
      <c r="E21" s="111">
        <v>6862569.46</v>
      </c>
      <c r="F21" s="111">
        <f t="shared" ref="F21:I21" si="0">E32</f>
        <v>7582608.5699999994</v>
      </c>
      <c r="G21" s="111">
        <f t="shared" si="0"/>
        <v>1985404.1799999997</v>
      </c>
      <c r="H21" s="111">
        <f t="shared" si="0"/>
        <v>3145232.7899999996</v>
      </c>
      <c r="I21" s="111">
        <f t="shared" si="0"/>
        <v>2869307.74</v>
      </c>
      <c r="N21" s="133"/>
      <c r="O21" s="133"/>
    </row>
    <row r="22" spans="1:17" x14ac:dyDescent="0.2">
      <c r="A22" s="105" t="s">
        <v>34</v>
      </c>
      <c r="B22" s="106"/>
      <c r="C22" s="158">
        <v>3216399.5</v>
      </c>
      <c r="D22" s="111">
        <v>3092187.06</v>
      </c>
      <c r="E22" s="111">
        <v>2852194.07</v>
      </c>
      <c r="F22" s="111">
        <f>2771112.95-1627</f>
        <v>2769485.95</v>
      </c>
      <c r="G22" s="111">
        <v>3245593.92</v>
      </c>
      <c r="H22" s="111">
        <f t="shared" ref="H22:I22" si="1">2771112.95-1627</f>
        <v>2769485.95</v>
      </c>
      <c r="I22" s="111">
        <f t="shared" si="1"/>
        <v>2769485.95</v>
      </c>
    </row>
    <row r="23" spans="1:17" x14ac:dyDescent="0.2">
      <c r="A23" s="105" t="s">
        <v>35</v>
      </c>
      <c r="B23" s="106"/>
      <c r="C23" s="111">
        <v>1779025.81</v>
      </c>
      <c r="D23" s="111">
        <v>1916168.29</v>
      </c>
      <c r="E23" s="111">
        <v>2132154.96</v>
      </c>
      <c r="F23" s="111">
        <f>24679.42+8342010.92-1306.42-6000000</f>
        <v>2365383.92</v>
      </c>
      <c r="G23" s="111">
        <v>2085765.31</v>
      </c>
      <c r="H23" s="111">
        <v>3045411</v>
      </c>
      <c r="I23" s="111">
        <v>3045411</v>
      </c>
      <c r="K23" s="188"/>
    </row>
    <row r="24" spans="1:17" x14ac:dyDescent="0.2">
      <c r="A24" s="105"/>
      <c r="B24" s="106"/>
      <c r="C24" s="111"/>
      <c r="D24" s="111"/>
      <c r="E24" s="111"/>
      <c r="F24" s="111"/>
      <c r="G24" s="111"/>
      <c r="H24" s="111"/>
      <c r="I24" s="111"/>
      <c r="K24" s="133"/>
      <c r="N24" s="186"/>
    </row>
    <row r="25" spans="1:17" x14ac:dyDescent="0.2">
      <c r="A25" s="105" t="s">
        <v>36</v>
      </c>
      <c r="B25" s="104"/>
      <c r="C25" s="108"/>
      <c r="D25" s="108"/>
      <c r="E25" s="108"/>
      <c r="F25" s="108"/>
      <c r="G25" s="135"/>
      <c r="H25" s="135"/>
      <c r="I25" s="135"/>
      <c r="K25" s="188"/>
    </row>
    <row r="26" spans="1:17" x14ac:dyDescent="0.2">
      <c r="A26" s="18" t="s">
        <v>215</v>
      </c>
      <c r="B26" s="104"/>
      <c r="C26" s="133"/>
      <c r="D26" s="133"/>
      <c r="E26" s="133"/>
      <c r="F26" s="133"/>
      <c r="G26" s="162"/>
      <c r="H26" s="162"/>
      <c r="I26" s="162"/>
      <c r="K26" s="133"/>
    </row>
    <row r="27" spans="1:17" x14ac:dyDescent="0.2">
      <c r="A27" s="109" t="s">
        <v>38</v>
      </c>
      <c r="B27" s="110"/>
      <c r="C27" s="111"/>
      <c r="D27" s="111"/>
      <c r="E27" s="111"/>
      <c r="F27" s="111">
        <f>-1306.42-6000000</f>
        <v>-6001306.4199999999</v>
      </c>
      <c r="G27" s="111"/>
      <c r="H27" s="111"/>
      <c r="I27" s="111"/>
      <c r="L27" s="189"/>
    </row>
    <row r="28" spans="1:17" x14ac:dyDescent="0.2">
      <c r="A28" s="109"/>
      <c r="B28" s="110"/>
      <c r="C28" s="111"/>
      <c r="D28" s="111"/>
      <c r="E28" s="111"/>
      <c r="F28" s="111"/>
      <c r="G28" s="111"/>
      <c r="H28" s="111"/>
      <c r="I28" s="111"/>
      <c r="K28" s="133"/>
    </row>
    <row r="29" spans="1:17" x14ac:dyDescent="0.2">
      <c r="A29" s="109"/>
      <c r="B29" s="110"/>
      <c r="C29" s="111"/>
      <c r="D29" s="111"/>
      <c r="E29" s="111"/>
      <c r="F29" s="111"/>
      <c r="G29" s="111"/>
      <c r="H29" s="111"/>
      <c r="I29" s="111"/>
    </row>
    <row r="30" spans="1:17" x14ac:dyDescent="0.2">
      <c r="A30" s="105" t="s">
        <v>39</v>
      </c>
      <c r="B30" s="106"/>
      <c r="C30" s="111">
        <v>0</v>
      </c>
      <c r="D30" s="111">
        <v>0</v>
      </c>
      <c r="E30" s="111">
        <v>0</v>
      </c>
      <c r="F30" s="111">
        <f t="shared" ref="F30:H30" si="2">SUM(F27:F29)</f>
        <v>-6001306.4199999999</v>
      </c>
      <c r="G30" s="111">
        <f t="shared" si="2"/>
        <v>0</v>
      </c>
      <c r="H30" s="111">
        <f t="shared" si="2"/>
        <v>0</v>
      </c>
      <c r="I30" s="111">
        <f t="shared" ref="I30" si="3">SUM(I27:I29)</f>
        <v>0</v>
      </c>
    </row>
    <row r="31" spans="1:17" x14ac:dyDescent="0.2">
      <c r="A31" s="105"/>
      <c r="B31" s="106"/>
      <c r="C31" s="111"/>
      <c r="D31" s="111"/>
      <c r="E31" s="111"/>
      <c r="F31" s="111"/>
      <c r="G31" s="111"/>
      <c r="H31" s="111"/>
      <c r="I31" s="111"/>
    </row>
    <row r="32" spans="1:17" x14ac:dyDescent="0.2">
      <c r="A32" s="105" t="s">
        <v>40</v>
      </c>
      <c r="B32" s="106"/>
      <c r="C32" s="135">
        <v>5686550.6899999995</v>
      </c>
      <c r="D32" s="135">
        <v>6862569.46</v>
      </c>
      <c r="E32" s="135">
        <v>7582608.5699999994</v>
      </c>
      <c r="F32" s="135">
        <f t="shared" ref="F32:I32" si="4">+F21+F22-F23+F30</f>
        <v>1985404.1799999997</v>
      </c>
      <c r="G32" s="135">
        <f t="shared" si="4"/>
        <v>3145232.7899999996</v>
      </c>
      <c r="H32" s="135">
        <f t="shared" si="4"/>
        <v>2869307.74</v>
      </c>
      <c r="I32" s="135">
        <f t="shared" si="4"/>
        <v>2593382.6900000004</v>
      </c>
    </row>
    <row r="33" spans="1:9" x14ac:dyDescent="0.2">
      <c r="A33" s="109"/>
      <c r="B33" s="110"/>
      <c r="C33" s="111"/>
      <c r="D33" s="111"/>
      <c r="E33" s="111"/>
      <c r="F33" s="111"/>
      <c r="G33" s="111"/>
      <c r="H33" s="111"/>
      <c r="I33" s="111"/>
    </row>
    <row r="34" spans="1:9" x14ac:dyDescent="0.2">
      <c r="A34" s="105" t="s">
        <v>41</v>
      </c>
      <c r="B34" s="106"/>
      <c r="C34" s="111">
        <v>70307.460000000006</v>
      </c>
      <c r="D34" s="111">
        <v>20619.41</v>
      </c>
      <c r="E34" s="111">
        <v>317872.06</v>
      </c>
      <c r="F34" s="111">
        <v>155576.28</v>
      </c>
      <c r="G34" s="111">
        <v>61174.48</v>
      </c>
      <c r="H34" s="111">
        <v>155576.28</v>
      </c>
      <c r="I34" s="111">
        <v>155576.28</v>
      </c>
    </row>
    <row r="35" spans="1:9" x14ac:dyDescent="0.2">
      <c r="A35" s="109"/>
      <c r="B35" s="110"/>
      <c r="C35" s="111"/>
      <c r="D35" s="111"/>
      <c r="E35" s="111"/>
      <c r="F35" s="111"/>
      <c r="G35" s="111"/>
      <c r="H35" s="111"/>
      <c r="I35" s="111"/>
    </row>
    <row r="36" spans="1:9" x14ac:dyDescent="0.2">
      <c r="A36" s="105" t="s">
        <v>42</v>
      </c>
      <c r="B36" s="176"/>
      <c r="C36" s="164">
        <v>5616243.2299999995</v>
      </c>
      <c r="D36" s="164">
        <v>6841950.0499999998</v>
      </c>
      <c r="E36" s="164">
        <v>7264736.5099999998</v>
      </c>
      <c r="F36" s="164">
        <f t="shared" ref="F36:I36" si="5">F32-F34</f>
        <v>1829827.8999999997</v>
      </c>
      <c r="G36" s="164">
        <f t="shared" si="5"/>
        <v>3084058.3099999996</v>
      </c>
      <c r="H36" s="164">
        <f t="shared" si="5"/>
        <v>2713731.4600000004</v>
      </c>
      <c r="I36" s="164">
        <f t="shared" si="5"/>
        <v>2437806.4100000006</v>
      </c>
    </row>
    <row r="37" spans="1:9" x14ac:dyDescent="0.2">
      <c r="A37" s="177"/>
      <c r="B37" s="177"/>
      <c r="C37" s="178"/>
      <c r="D37" s="178"/>
      <c r="E37" s="178"/>
      <c r="F37" s="178"/>
      <c r="G37" s="178"/>
      <c r="H37" s="178"/>
      <c r="I37" s="178"/>
    </row>
    <row r="38" spans="1:9" x14ac:dyDescent="0.2">
      <c r="A38" s="179" t="s">
        <v>43</v>
      </c>
      <c r="B38" s="102"/>
      <c r="C38" s="168"/>
      <c r="D38" s="168"/>
      <c r="E38" s="168"/>
      <c r="F38" s="168"/>
      <c r="G38" s="168"/>
      <c r="H38" s="168"/>
      <c r="I38" s="168"/>
    </row>
    <row r="39" spans="1:9" x14ac:dyDescent="0.2">
      <c r="A39" s="180" t="s">
        <v>216</v>
      </c>
      <c r="B39" s="110"/>
      <c r="C39" s="163"/>
      <c r="D39" s="163"/>
      <c r="E39" s="163"/>
      <c r="F39" s="163"/>
      <c r="G39" s="163"/>
      <c r="H39" s="163"/>
      <c r="I39" s="163"/>
    </row>
    <row r="40" spans="1:9" ht="8.25" customHeight="1" x14ac:dyDescent="0.2">
      <c r="A40" s="105"/>
      <c r="B40" s="106"/>
      <c r="C40" s="111"/>
      <c r="D40" s="111"/>
      <c r="E40" s="111"/>
      <c r="F40" s="111"/>
      <c r="G40" s="111"/>
      <c r="H40" s="111"/>
      <c r="I40" s="111"/>
    </row>
    <row r="41" spans="1:9" x14ac:dyDescent="0.2">
      <c r="A41" s="105" t="s">
        <v>45</v>
      </c>
      <c r="B41" s="106"/>
      <c r="C41" s="111"/>
      <c r="D41" s="111"/>
      <c r="E41" s="111"/>
      <c r="F41" s="111"/>
      <c r="G41" s="111"/>
      <c r="H41" s="111"/>
      <c r="I41" s="111"/>
    </row>
    <row r="42" spans="1:9" ht="9.75" customHeight="1" x14ac:dyDescent="0.2">
      <c r="A42" s="105"/>
      <c r="B42" s="106"/>
      <c r="C42" s="111"/>
      <c r="D42" s="111"/>
      <c r="E42" s="111"/>
      <c r="F42" s="111"/>
      <c r="G42" s="111"/>
      <c r="H42" s="111"/>
      <c r="I42" s="111"/>
    </row>
    <row r="43" spans="1:9" x14ac:dyDescent="0.2">
      <c r="A43" s="180" t="s">
        <v>46</v>
      </c>
      <c r="B43" s="176"/>
      <c r="C43" s="111"/>
      <c r="D43" s="111"/>
      <c r="E43" s="111"/>
      <c r="F43" s="111"/>
      <c r="G43" s="111"/>
      <c r="H43" s="111"/>
      <c r="I43" s="111"/>
    </row>
    <row r="44" spans="1:9" x14ac:dyDescent="0.2">
      <c r="A44" s="181" t="s">
        <v>47</v>
      </c>
      <c r="B44" s="182"/>
      <c r="C44" s="111"/>
      <c r="D44" s="111"/>
      <c r="E44" s="111"/>
      <c r="F44" s="111"/>
      <c r="G44" s="111"/>
      <c r="H44" s="111"/>
      <c r="I44" s="111"/>
    </row>
  </sheetData>
  <mergeCells count="6">
    <mergeCell ref="A17:I17"/>
    <mergeCell ref="A7:I7"/>
    <mergeCell ref="A9:I9"/>
    <mergeCell ref="A11:I11"/>
    <mergeCell ref="A13:I13"/>
    <mergeCell ref="A15:I15"/>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2023 Legislature</oddHeader>
    <oddFooter>&amp;LForm 37-47 (rev. 7/19/22)&amp;R&amp;D  &amp;T</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1045DB-685D-4ACE-AC77-CF151BF88B36}">
  <sheetPr>
    <tabColor theme="6" tint="0.59999389629810485"/>
    <pageSetUpPr fitToPage="1"/>
  </sheetPr>
  <dimension ref="A1:N46"/>
  <sheetViews>
    <sheetView zoomScaleNormal="100" zoomScaleSheetLayoutView="100" workbookViewId="0">
      <selection activeCell="J8" sqref="J8"/>
    </sheetView>
  </sheetViews>
  <sheetFormatPr defaultColWidth="10.28515625" defaultRowHeight="12.75" x14ac:dyDescent="0.2"/>
  <cols>
    <col min="1" max="2" width="14.7109375" style="100" customWidth="1"/>
    <col min="3" max="8" width="14" style="100" customWidth="1"/>
    <col min="9" max="9" width="13.140625" style="100" customWidth="1"/>
    <col min="10" max="10" width="13.28515625" style="100" bestFit="1" customWidth="1"/>
    <col min="11" max="11" width="15.140625" style="100" bestFit="1" customWidth="1"/>
    <col min="12" max="12" width="15" style="100" bestFit="1" customWidth="1"/>
    <col min="13" max="13" width="15.140625" style="100" bestFit="1" customWidth="1"/>
    <col min="14" max="14" width="10.140625" style="100" bestFit="1" customWidth="1"/>
    <col min="15" max="18" width="10.28515625" style="100"/>
    <col min="19" max="19" width="9.42578125" style="100" bestFit="1" customWidth="1"/>
    <col min="20" max="16384" width="10.28515625" style="100"/>
  </cols>
  <sheetData>
    <row r="1" spans="1:13" x14ac:dyDescent="0.2">
      <c r="A1" s="126"/>
      <c r="B1" s="126"/>
      <c r="C1" s="126"/>
      <c r="D1" s="126"/>
      <c r="E1" s="126"/>
      <c r="F1" s="126"/>
      <c r="G1" s="126"/>
      <c r="H1" s="126"/>
      <c r="I1" s="126"/>
    </row>
    <row r="2" spans="1:13" x14ac:dyDescent="0.2">
      <c r="A2" s="126" t="s">
        <v>0</v>
      </c>
      <c r="B2" s="127" t="s">
        <v>1</v>
      </c>
      <c r="C2" s="127"/>
      <c r="D2" s="127"/>
      <c r="E2" s="126"/>
      <c r="F2" s="126"/>
      <c r="G2" s="156" t="s">
        <v>2</v>
      </c>
      <c r="H2" s="3" t="s">
        <v>205</v>
      </c>
      <c r="I2" s="127"/>
    </row>
    <row r="3" spans="1:13" x14ac:dyDescent="0.2">
      <c r="A3" s="126" t="s">
        <v>4</v>
      </c>
      <c r="B3" s="127" t="s">
        <v>282</v>
      </c>
      <c r="C3" s="127"/>
      <c r="D3" s="127"/>
      <c r="E3" s="126"/>
      <c r="F3" s="126"/>
      <c r="G3" s="156" t="s">
        <v>6</v>
      </c>
      <c r="H3" s="5" t="s">
        <v>207</v>
      </c>
      <c r="I3" s="128"/>
    </row>
    <row r="4" spans="1:13" x14ac:dyDescent="0.2">
      <c r="A4" s="126" t="s">
        <v>8</v>
      </c>
      <c r="B4" s="127" t="s">
        <v>283</v>
      </c>
      <c r="C4" s="127"/>
      <c r="D4" s="127"/>
      <c r="E4" s="126"/>
      <c r="F4" s="126"/>
      <c r="G4" s="156" t="s">
        <v>10</v>
      </c>
      <c r="H4" s="127" t="s">
        <v>258</v>
      </c>
      <c r="I4" s="127"/>
    </row>
    <row r="5" spans="1:13" x14ac:dyDescent="0.2">
      <c r="A5" s="126" t="s">
        <v>12</v>
      </c>
      <c r="B5" s="127" t="s">
        <v>284</v>
      </c>
      <c r="C5" s="128"/>
      <c r="D5" s="128"/>
      <c r="E5" s="126"/>
      <c r="F5" s="126"/>
      <c r="G5" s="156" t="s">
        <v>14</v>
      </c>
      <c r="H5" s="128" t="s">
        <v>285</v>
      </c>
      <c r="I5" s="128"/>
    </row>
    <row r="6" spans="1:13" x14ac:dyDescent="0.2">
      <c r="A6" s="126"/>
      <c r="B6" s="150" t="s">
        <v>286</v>
      </c>
      <c r="C6" s="126"/>
      <c r="D6" s="126"/>
      <c r="E6" s="126"/>
      <c r="F6" s="126"/>
      <c r="G6" s="126"/>
      <c r="H6" s="126"/>
      <c r="I6" s="126"/>
    </row>
    <row r="7" spans="1:13" x14ac:dyDescent="0.2">
      <c r="A7" s="126"/>
      <c r="B7" s="126"/>
      <c r="C7" s="126"/>
      <c r="D7" s="126"/>
      <c r="E7" s="126"/>
      <c r="F7" s="126"/>
      <c r="G7" s="126"/>
      <c r="H7" s="126"/>
      <c r="I7" s="126"/>
    </row>
    <row r="8" spans="1:13" ht="18.75" customHeight="1" x14ac:dyDescent="0.2">
      <c r="A8" s="240" t="s">
        <v>287</v>
      </c>
      <c r="B8" s="240"/>
      <c r="C8" s="240"/>
      <c r="D8" s="240"/>
      <c r="E8" s="240"/>
      <c r="F8" s="240"/>
      <c r="G8" s="240"/>
      <c r="H8" s="240"/>
      <c r="I8" s="240"/>
      <c r="K8" s="190"/>
      <c r="L8" s="190"/>
      <c r="M8" s="190"/>
    </row>
    <row r="9" spans="1:13" x14ac:dyDescent="0.2">
      <c r="A9" s="240"/>
      <c r="B9" s="240"/>
      <c r="C9" s="240"/>
      <c r="D9" s="240"/>
      <c r="E9" s="240"/>
      <c r="F9" s="240"/>
      <c r="G9" s="240"/>
      <c r="H9" s="240"/>
      <c r="I9" s="240"/>
      <c r="K9" s="188"/>
      <c r="L9" s="190"/>
      <c r="M9" s="190"/>
    </row>
    <row r="10" spans="1:13" ht="6" customHeight="1" x14ac:dyDescent="0.2">
      <c r="A10" s="191"/>
      <c r="B10" s="191"/>
      <c r="C10" s="191"/>
      <c r="D10" s="191"/>
      <c r="E10" s="191"/>
      <c r="F10" s="191"/>
      <c r="G10" s="191"/>
      <c r="H10" s="191"/>
      <c r="I10" s="191"/>
    </row>
    <row r="11" spans="1:13" ht="13.5" customHeight="1" x14ac:dyDescent="0.2">
      <c r="A11" s="240" t="s">
        <v>288</v>
      </c>
      <c r="B11" s="240"/>
      <c r="C11" s="240"/>
      <c r="D11" s="240"/>
      <c r="E11" s="240"/>
      <c r="F11" s="240"/>
      <c r="G11" s="240"/>
      <c r="H11" s="240"/>
      <c r="I11" s="240"/>
      <c r="K11" s="190"/>
      <c r="L11" s="190"/>
      <c r="M11" s="190"/>
    </row>
    <row r="12" spans="1:13" ht="8.25" customHeight="1" x14ac:dyDescent="0.2">
      <c r="A12" s="126"/>
      <c r="B12" s="126"/>
      <c r="C12" s="126"/>
      <c r="D12" s="126"/>
      <c r="E12" s="126"/>
      <c r="F12" s="126"/>
      <c r="G12" s="126"/>
      <c r="H12" s="126"/>
      <c r="I12" s="126"/>
    </row>
    <row r="13" spans="1:13" ht="27.2" customHeight="1" x14ac:dyDescent="0.2">
      <c r="A13" s="240" t="s">
        <v>289</v>
      </c>
      <c r="B13" s="240"/>
      <c r="C13" s="240"/>
      <c r="D13" s="240"/>
      <c r="E13" s="240"/>
      <c r="F13" s="240"/>
      <c r="G13" s="240"/>
      <c r="H13" s="240"/>
      <c r="I13" s="240"/>
    </row>
    <row r="14" spans="1:13" ht="8.25" customHeight="1" x14ac:dyDescent="0.2">
      <c r="A14" s="126"/>
      <c r="B14" s="126"/>
      <c r="C14" s="126"/>
      <c r="D14" s="126"/>
      <c r="E14" s="126"/>
      <c r="F14" s="126"/>
      <c r="G14" s="126"/>
      <c r="H14" s="126"/>
      <c r="I14" s="126"/>
    </row>
    <row r="15" spans="1:13" ht="7.5" customHeight="1" x14ac:dyDescent="0.2">
      <c r="A15" s="207"/>
      <c r="B15" s="207"/>
      <c r="C15" s="207"/>
      <c r="D15" s="207"/>
      <c r="E15" s="207"/>
      <c r="F15" s="207"/>
      <c r="G15" s="207"/>
      <c r="H15" s="207"/>
      <c r="I15" s="207"/>
    </row>
    <row r="16" spans="1:13" ht="5.25" customHeight="1" x14ac:dyDescent="0.2">
      <c r="A16" s="207"/>
      <c r="B16" s="207"/>
      <c r="C16" s="207"/>
      <c r="D16" s="207"/>
      <c r="E16" s="207"/>
      <c r="F16" s="207"/>
      <c r="G16" s="207"/>
      <c r="H16" s="207"/>
      <c r="I16" s="207"/>
    </row>
    <row r="17" spans="1:14" ht="39" customHeight="1" x14ac:dyDescent="0.2">
      <c r="A17" s="220" t="s">
        <v>290</v>
      </c>
      <c r="B17" s="220"/>
      <c r="C17" s="220"/>
      <c r="D17" s="220"/>
      <c r="E17" s="220"/>
      <c r="F17" s="220"/>
      <c r="G17" s="220"/>
      <c r="H17" s="220"/>
      <c r="I17" s="220"/>
      <c r="M17" s="192"/>
    </row>
    <row r="18" spans="1:14" x14ac:dyDescent="0.2">
      <c r="G18" s="126"/>
      <c r="H18" s="126"/>
      <c r="I18" s="126"/>
    </row>
    <row r="19" spans="1:14" x14ac:dyDescent="0.2">
      <c r="A19" s="221" t="s">
        <v>22</v>
      </c>
      <c r="B19" s="222"/>
      <c r="C19" s="222"/>
      <c r="D19" s="222"/>
      <c r="E19" s="222"/>
      <c r="F19" s="222"/>
      <c r="G19" s="222"/>
      <c r="H19" s="222"/>
      <c r="I19" s="223"/>
    </row>
    <row r="20" spans="1:14" s="150" customFormat="1" x14ac:dyDescent="0.2">
      <c r="A20" s="10"/>
      <c r="B20" s="11"/>
      <c r="C20" s="12" t="s">
        <v>23</v>
      </c>
      <c r="D20" s="12" t="s">
        <v>24</v>
      </c>
      <c r="E20" s="12" t="s">
        <v>25</v>
      </c>
      <c r="F20" s="12" t="s">
        <v>26</v>
      </c>
      <c r="G20" s="12" t="s">
        <v>27</v>
      </c>
      <c r="H20" s="12" t="s">
        <v>28</v>
      </c>
      <c r="I20" s="12" t="s">
        <v>29</v>
      </c>
    </row>
    <row r="21" spans="1:14" x14ac:dyDescent="0.2">
      <c r="A21" s="130"/>
      <c r="B21" s="131"/>
      <c r="C21" s="157" t="s">
        <v>30</v>
      </c>
      <c r="D21" s="157" t="s">
        <v>30</v>
      </c>
      <c r="E21" s="157" t="s">
        <v>30</v>
      </c>
      <c r="F21" s="14" t="s">
        <v>30</v>
      </c>
      <c r="G21" s="14" t="s">
        <v>30</v>
      </c>
      <c r="H21" s="157" t="s">
        <v>31</v>
      </c>
      <c r="I21" s="157" t="s">
        <v>31</v>
      </c>
      <c r="L21" s="193"/>
    </row>
    <row r="22" spans="1:14" x14ac:dyDescent="0.2">
      <c r="A22" s="130" t="s">
        <v>32</v>
      </c>
      <c r="B22" s="131"/>
      <c r="C22" s="132">
        <v>102062511</v>
      </c>
      <c r="D22" s="132">
        <v>102062511</v>
      </c>
      <c r="E22" s="132">
        <v>102018053</v>
      </c>
      <c r="F22" s="132">
        <v>102018053</v>
      </c>
      <c r="G22" s="132">
        <v>152301255</v>
      </c>
      <c r="H22" s="132">
        <v>152363810</v>
      </c>
      <c r="I22" s="132">
        <v>152363810</v>
      </c>
    </row>
    <row r="23" spans="1:14" x14ac:dyDescent="0.2">
      <c r="A23" s="130" t="s">
        <v>33</v>
      </c>
      <c r="B23" s="131"/>
      <c r="C23" s="132">
        <v>152457918</v>
      </c>
      <c r="D23" s="132">
        <v>170393502.23999998</v>
      </c>
      <c r="E23" s="132">
        <v>177832555.30999997</v>
      </c>
      <c r="F23" s="111">
        <f t="shared" ref="F23:I23" si="0">E34</f>
        <v>97757942.279999986</v>
      </c>
      <c r="G23" s="111">
        <f t="shared" si="0"/>
        <v>87143445.779999986</v>
      </c>
      <c r="H23" s="111">
        <f t="shared" si="0"/>
        <v>87480307.309999973</v>
      </c>
      <c r="I23" s="111">
        <f t="shared" si="0"/>
        <v>95180307.309999973</v>
      </c>
      <c r="N23" s="189"/>
    </row>
    <row r="24" spans="1:14" x14ac:dyDescent="0.2">
      <c r="A24" s="130" t="s">
        <v>34</v>
      </c>
      <c r="B24" s="131"/>
      <c r="C24" s="194">
        <v>36972106.079999998</v>
      </c>
      <c r="D24" s="195">
        <v>48374970.129999995</v>
      </c>
      <c r="E24" s="195">
        <v>50416386.270000003</v>
      </c>
      <c r="F24" s="195">
        <f>56136035.68+637966-2487000</f>
        <v>54287001.68</v>
      </c>
      <c r="G24" s="195">
        <f>59207086.71-2462000</f>
        <v>56745086.710000001</v>
      </c>
      <c r="H24" s="195">
        <v>87500000</v>
      </c>
      <c r="I24" s="195">
        <v>79200000</v>
      </c>
    </row>
    <row r="25" spans="1:14" x14ac:dyDescent="0.2">
      <c r="A25" s="130" t="s">
        <v>35</v>
      </c>
      <c r="B25" s="131"/>
      <c r="C25" s="194">
        <v>21106521.84</v>
      </c>
      <c r="D25" s="195">
        <v>42989917.060000002</v>
      </c>
      <c r="E25" s="195">
        <v>132977999.3</v>
      </c>
      <c r="F25" s="195">
        <f>66795723.12+592775.06</f>
        <v>67388498.179999992</v>
      </c>
      <c r="G25" s="195">
        <v>58870225.18</v>
      </c>
      <c r="H25" s="195">
        <v>79800000</v>
      </c>
      <c r="I25" s="195">
        <v>67900000</v>
      </c>
      <c r="K25" s="133"/>
    </row>
    <row r="26" spans="1:14" x14ac:dyDescent="0.2">
      <c r="A26" s="130"/>
      <c r="B26" s="131"/>
      <c r="C26" s="132"/>
      <c r="D26" s="132"/>
      <c r="E26" s="111"/>
      <c r="F26" s="111"/>
      <c r="G26" s="111"/>
      <c r="H26" s="111"/>
      <c r="I26" s="111"/>
    </row>
    <row r="27" spans="1:14" x14ac:dyDescent="0.2">
      <c r="A27" s="130" t="s">
        <v>36</v>
      </c>
      <c r="B27" s="128"/>
      <c r="C27" s="160"/>
      <c r="D27" s="160"/>
      <c r="E27" s="108"/>
      <c r="F27" s="108"/>
      <c r="G27" s="135"/>
      <c r="H27" s="135"/>
      <c r="I27" s="135"/>
    </row>
    <row r="28" spans="1:14" x14ac:dyDescent="0.2">
      <c r="A28" s="18" t="s">
        <v>215</v>
      </c>
      <c r="B28" s="127"/>
      <c r="C28" s="161"/>
      <c r="D28" s="161"/>
      <c r="E28" s="133"/>
      <c r="F28" s="133"/>
      <c r="G28" s="162"/>
      <c r="H28" s="162"/>
      <c r="I28" s="162"/>
    </row>
    <row r="29" spans="1:14" x14ac:dyDescent="0.2">
      <c r="A29" s="136" t="s">
        <v>291</v>
      </c>
      <c r="B29" s="137"/>
      <c r="C29" s="132">
        <v>2070000</v>
      </c>
      <c r="D29" s="132">
        <v>2054000</v>
      </c>
      <c r="E29" s="111">
        <v>2487000</v>
      </c>
      <c r="F29" s="111">
        <v>2487000</v>
      </c>
      <c r="G29" s="111">
        <v>2462000</v>
      </c>
      <c r="H29" s="111"/>
      <c r="I29" s="111"/>
    </row>
    <row r="30" spans="1:14" x14ac:dyDescent="0.2">
      <c r="A30" s="136"/>
      <c r="B30" s="137"/>
      <c r="C30" s="132"/>
      <c r="D30" s="132"/>
      <c r="E30" s="111"/>
      <c r="F30" s="111"/>
      <c r="G30" s="111"/>
      <c r="H30" s="111"/>
      <c r="I30" s="111"/>
    </row>
    <row r="31" spans="1:14" x14ac:dyDescent="0.2">
      <c r="A31" s="136"/>
      <c r="B31" s="137"/>
      <c r="C31" s="132"/>
      <c r="D31" s="132"/>
      <c r="E31" s="111"/>
      <c r="F31" s="111"/>
      <c r="G31" s="111"/>
      <c r="H31" s="111"/>
      <c r="I31" s="111"/>
    </row>
    <row r="32" spans="1:14" x14ac:dyDescent="0.2">
      <c r="A32" s="130" t="s">
        <v>39</v>
      </c>
      <c r="B32" s="131"/>
      <c r="C32" s="132">
        <v>2070000</v>
      </c>
      <c r="D32" s="132">
        <v>2054000</v>
      </c>
      <c r="E32" s="132">
        <v>2487000</v>
      </c>
      <c r="F32" s="111">
        <f t="shared" ref="F32:H32" si="1">SUM(F29:F31)</f>
        <v>2487000</v>
      </c>
      <c r="G32" s="111">
        <f t="shared" si="1"/>
        <v>2462000</v>
      </c>
      <c r="H32" s="111">
        <f t="shared" si="1"/>
        <v>0</v>
      </c>
      <c r="I32" s="111">
        <f t="shared" ref="I32" si="2">SUM(I29:I31)</f>
        <v>0</v>
      </c>
    </row>
    <row r="33" spans="1:9" x14ac:dyDescent="0.2">
      <c r="A33" s="130"/>
      <c r="B33" s="131"/>
      <c r="C33" s="132"/>
      <c r="D33" s="132"/>
      <c r="E33" s="111"/>
      <c r="F33" s="111"/>
      <c r="G33" s="111"/>
      <c r="H33" s="111"/>
      <c r="I33" s="111"/>
    </row>
    <row r="34" spans="1:9" x14ac:dyDescent="0.2">
      <c r="A34" s="130" t="s">
        <v>40</v>
      </c>
      <c r="B34" s="131"/>
      <c r="C34" s="134">
        <v>170393502.23999998</v>
      </c>
      <c r="D34" s="134">
        <v>177832555.30999997</v>
      </c>
      <c r="E34" s="135">
        <v>97757942.279999986</v>
      </c>
      <c r="F34" s="135">
        <f t="shared" ref="F34:I34" si="3">+F23+F24-F25+F32</f>
        <v>87143445.779999986</v>
      </c>
      <c r="G34" s="135">
        <f t="shared" si="3"/>
        <v>87480307.309999973</v>
      </c>
      <c r="H34" s="135">
        <f t="shared" si="3"/>
        <v>95180307.309999973</v>
      </c>
      <c r="I34" s="135">
        <f t="shared" si="3"/>
        <v>106480307.30999997</v>
      </c>
    </row>
    <row r="35" spans="1:9" x14ac:dyDescent="0.2">
      <c r="A35" s="136"/>
      <c r="B35" s="137"/>
      <c r="C35" s="132"/>
      <c r="D35" s="132"/>
      <c r="E35" s="111"/>
      <c r="F35" s="111"/>
      <c r="G35" s="111"/>
      <c r="H35" s="111"/>
      <c r="I35" s="111"/>
    </row>
    <row r="36" spans="1:9" x14ac:dyDescent="0.2">
      <c r="A36" s="130" t="s">
        <v>41</v>
      </c>
      <c r="B36" s="131"/>
      <c r="C36" s="138">
        <v>52067757</v>
      </c>
      <c r="D36" s="138">
        <v>106464956.44</v>
      </c>
      <c r="E36" s="163">
        <v>73529235.370000005</v>
      </c>
      <c r="F36" s="163">
        <f>83293200.16+69.35</f>
        <v>83293269.50999999</v>
      </c>
      <c r="G36" s="163">
        <v>40736849.100000001</v>
      </c>
      <c r="H36" s="163">
        <v>77000000</v>
      </c>
      <c r="I36" s="163">
        <v>65000000</v>
      </c>
    </row>
    <row r="37" spans="1:9" x14ac:dyDescent="0.2">
      <c r="A37" s="136"/>
      <c r="B37" s="137"/>
      <c r="C37" s="132"/>
      <c r="D37" s="132"/>
      <c r="E37" s="111"/>
      <c r="F37" s="111"/>
      <c r="G37" s="111"/>
      <c r="H37" s="111"/>
      <c r="I37" s="111"/>
    </row>
    <row r="38" spans="1:9" x14ac:dyDescent="0.2">
      <c r="A38" s="130" t="s">
        <v>42</v>
      </c>
      <c r="B38" s="139"/>
      <c r="C38" s="141">
        <v>118325745.23999998</v>
      </c>
      <c r="D38" s="141">
        <v>71367598.869999975</v>
      </c>
      <c r="E38" s="141">
        <v>24228706.909999982</v>
      </c>
      <c r="F38" s="141">
        <f t="shared" ref="F38:I38" si="4">F34-F36</f>
        <v>3850176.2699999958</v>
      </c>
      <c r="G38" s="141">
        <f t="shared" si="4"/>
        <v>46743458.209999971</v>
      </c>
      <c r="H38" s="141">
        <f t="shared" si="4"/>
        <v>18180307.309999973</v>
      </c>
      <c r="I38" s="141">
        <f t="shared" si="4"/>
        <v>41480307.309999973</v>
      </c>
    </row>
    <row r="39" spans="1:9" x14ac:dyDescent="0.2">
      <c r="A39" s="165"/>
      <c r="B39" s="165"/>
      <c r="C39" s="166"/>
      <c r="D39" s="166"/>
      <c r="E39" s="166"/>
      <c r="F39" s="166"/>
      <c r="G39" s="166"/>
      <c r="H39" s="166"/>
      <c r="I39" s="166"/>
    </row>
    <row r="40" spans="1:9" x14ac:dyDescent="0.2">
      <c r="A40" s="167" t="s">
        <v>43</v>
      </c>
      <c r="B40" s="127"/>
      <c r="C40" s="168"/>
      <c r="D40" s="168"/>
      <c r="E40" s="169"/>
      <c r="F40" s="169"/>
      <c r="G40" s="169"/>
      <c r="H40" s="169"/>
      <c r="I40" s="169"/>
    </row>
    <row r="41" spans="1:9" x14ac:dyDescent="0.2">
      <c r="A41" s="170" t="s">
        <v>216</v>
      </c>
      <c r="B41" s="137"/>
      <c r="C41" s="163"/>
      <c r="D41" s="163"/>
      <c r="E41" s="138"/>
      <c r="F41" s="138"/>
      <c r="G41" s="138"/>
      <c r="H41" s="138"/>
      <c r="I41" s="138"/>
    </row>
    <row r="42" spans="1:9" x14ac:dyDescent="0.2">
      <c r="A42" s="130"/>
      <c r="B42" s="131"/>
      <c r="C42" s="132"/>
      <c r="D42" s="132"/>
      <c r="E42" s="132"/>
      <c r="F42" s="132"/>
      <c r="G42" s="132"/>
      <c r="H42" s="132"/>
      <c r="I42" s="132"/>
    </row>
    <row r="43" spans="1:9" x14ac:dyDescent="0.2">
      <c r="A43" s="130" t="s">
        <v>45</v>
      </c>
      <c r="B43" s="131"/>
      <c r="C43" s="111"/>
      <c r="D43" s="111"/>
      <c r="E43" s="132"/>
      <c r="F43" s="132"/>
      <c r="G43" s="132"/>
      <c r="H43" s="132"/>
      <c r="I43" s="132"/>
    </row>
    <row r="44" spans="1:9" x14ac:dyDescent="0.2">
      <c r="A44" s="130"/>
      <c r="B44" s="131"/>
      <c r="C44" s="111"/>
      <c r="D44" s="111"/>
      <c r="E44" s="132"/>
      <c r="F44" s="132"/>
      <c r="G44" s="132"/>
      <c r="H44" s="132"/>
      <c r="I44" s="132"/>
    </row>
    <row r="45" spans="1:9" x14ac:dyDescent="0.2">
      <c r="A45" s="170" t="s">
        <v>46</v>
      </c>
      <c r="B45" s="139"/>
      <c r="C45" s="111"/>
      <c r="D45" s="111"/>
      <c r="E45" s="132"/>
      <c r="F45" s="132"/>
      <c r="G45" s="132"/>
      <c r="H45" s="132"/>
      <c r="I45" s="132"/>
    </row>
    <row r="46" spans="1:9" x14ac:dyDescent="0.2">
      <c r="A46" s="171" t="s">
        <v>47</v>
      </c>
      <c r="B46" s="172"/>
      <c r="C46" s="111"/>
      <c r="D46" s="111"/>
      <c r="E46" s="132"/>
      <c r="F46" s="132"/>
      <c r="G46" s="132"/>
      <c r="H46" s="132"/>
      <c r="I46" s="132"/>
    </row>
  </sheetData>
  <mergeCells count="6">
    <mergeCell ref="A19:I19"/>
    <mergeCell ref="A8:I9"/>
    <mergeCell ref="A11:I11"/>
    <mergeCell ref="A13:I13"/>
    <mergeCell ref="A15:I16"/>
    <mergeCell ref="A17:I17"/>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7/19/22)&amp;R&amp;D  &amp;T</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808AD6-64BC-4433-9B4C-7BDE28270A37}">
  <sheetPr>
    <pageSetUpPr fitToPage="1"/>
  </sheetPr>
  <dimension ref="A1:N45"/>
  <sheetViews>
    <sheetView zoomScaleNormal="100" zoomScaleSheetLayoutView="100" workbookViewId="0">
      <selection activeCell="J8" sqref="J8"/>
    </sheetView>
  </sheetViews>
  <sheetFormatPr defaultColWidth="10.28515625" defaultRowHeight="12.75" x14ac:dyDescent="0.2"/>
  <cols>
    <col min="1" max="2" width="14.7109375" style="150" customWidth="1"/>
    <col min="3" max="8" width="14" style="150" customWidth="1"/>
    <col min="9" max="9" width="13.140625" style="150" customWidth="1"/>
    <col min="10" max="10" width="10.28515625" style="150"/>
    <col min="11" max="11" width="10.5703125" style="150" bestFit="1" customWidth="1"/>
    <col min="12" max="13" width="10.28515625" style="150"/>
    <col min="14" max="14" width="10.5703125" style="150" bestFit="1" customWidth="1"/>
    <col min="15" max="16384" width="10.28515625" style="150"/>
  </cols>
  <sheetData>
    <row r="1" spans="1:13" x14ac:dyDescent="0.2">
      <c r="A1" s="196" t="s">
        <v>292</v>
      </c>
      <c r="B1" s="1"/>
      <c r="C1" s="1"/>
      <c r="D1" s="1"/>
      <c r="E1" s="1"/>
      <c r="F1" s="1"/>
      <c r="G1" s="1"/>
      <c r="H1" s="1"/>
      <c r="I1" s="1"/>
    </row>
    <row r="2" spans="1:13" x14ac:dyDescent="0.2">
      <c r="A2" s="1" t="s">
        <v>0</v>
      </c>
      <c r="B2" s="102" t="s">
        <v>1</v>
      </c>
      <c r="C2" s="3"/>
      <c r="D2" s="3"/>
      <c r="E2" s="1"/>
      <c r="F2" s="1"/>
      <c r="G2" s="4" t="s">
        <v>2</v>
      </c>
      <c r="H2" s="3" t="s">
        <v>205</v>
      </c>
      <c r="I2" s="3"/>
    </row>
    <row r="3" spans="1:13" x14ac:dyDescent="0.2">
      <c r="A3" s="1" t="s">
        <v>4</v>
      </c>
      <c r="B3" s="102" t="s">
        <v>293</v>
      </c>
      <c r="C3" s="3"/>
      <c r="D3" s="3"/>
      <c r="E3" s="1"/>
      <c r="F3" s="1"/>
      <c r="G3" s="4" t="s">
        <v>6</v>
      </c>
      <c r="H3" s="5" t="s">
        <v>207</v>
      </c>
      <c r="I3" s="5"/>
    </row>
    <row r="4" spans="1:13" x14ac:dyDescent="0.2">
      <c r="A4" s="1" t="s">
        <v>8</v>
      </c>
      <c r="B4" s="102" t="s">
        <v>294</v>
      </c>
      <c r="C4" s="3"/>
      <c r="D4" s="3"/>
      <c r="E4" s="1"/>
      <c r="F4" s="1"/>
      <c r="G4" s="4" t="s">
        <v>10</v>
      </c>
      <c r="H4" s="3" t="s">
        <v>258</v>
      </c>
      <c r="I4" s="3"/>
    </row>
    <row r="5" spans="1:13" x14ac:dyDescent="0.2">
      <c r="A5" s="1" t="s">
        <v>12</v>
      </c>
      <c r="B5" s="3" t="s">
        <v>295</v>
      </c>
      <c r="C5" s="5"/>
      <c r="D5" s="5"/>
      <c r="E5" s="1"/>
      <c r="F5" s="1"/>
      <c r="G5" s="4" t="s">
        <v>14</v>
      </c>
      <c r="H5" s="5" t="s">
        <v>296</v>
      </c>
      <c r="I5" s="5"/>
    </row>
    <row r="6" spans="1:13" x14ac:dyDescent="0.2">
      <c r="A6" s="1"/>
      <c r="B6" s="150" t="s">
        <v>297</v>
      </c>
      <c r="C6" s="1"/>
      <c r="D6" s="1"/>
      <c r="E6" s="1"/>
      <c r="F6" s="1"/>
      <c r="G6" s="1"/>
      <c r="H6" s="1"/>
      <c r="I6" s="1"/>
    </row>
    <row r="7" spans="1:13" ht="9.1999999999999993" customHeight="1" x14ac:dyDescent="0.2">
      <c r="A7" s="1"/>
      <c r="B7" s="1"/>
      <c r="C7" s="1"/>
      <c r="D7" s="1"/>
      <c r="E7" s="1"/>
      <c r="F7" s="1"/>
      <c r="G7" s="1"/>
      <c r="H7" s="1"/>
      <c r="I7" s="1"/>
    </row>
    <row r="8" spans="1:13" ht="12.75" customHeight="1" x14ac:dyDescent="0.2">
      <c r="A8" s="246" t="s">
        <v>298</v>
      </c>
      <c r="B8" s="246"/>
      <c r="C8" s="246"/>
      <c r="D8" s="246"/>
      <c r="E8" s="246"/>
      <c r="F8" s="246"/>
      <c r="G8" s="246"/>
      <c r="H8" s="246"/>
      <c r="I8" s="246"/>
    </row>
    <row r="9" spans="1:13" ht="79.5" customHeight="1" x14ac:dyDescent="0.2">
      <c r="A9" s="246"/>
      <c r="B9" s="246"/>
      <c r="C9" s="246"/>
      <c r="D9" s="246"/>
      <c r="E9" s="246"/>
      <c r="F9" s="246"/>
      <c r="G9" s="246"/>
      <c r="H9" s="246"/>
      <c r="I9" s="246"/>
    </row>
    <row r="10" spans="1:13" s="197" customFormat="1" ht="34.5" customHeight="1" x14ac:dyDescent="0.25">
      <c r="A10" s="246" t="s">
        <v>299</v>
      </c>
      <c r="B10" s="246"/>
      <c r="C10" s="246"/>
      <c r="D10" s="246"/>
      <c r="E10" s="246"/>
      <c r="F10" s="246"/>
      <c r="G10" s="246"/>
      <c r="H10" s="246"/>
      <c r="I10" s="246"/>
    </row>
    <row r="11" spans="1:13" ht="5.45" hidden="1" customHeight="1" x14ac:dyDescent="0.2">
      <c r="A11" s="198"/>
      <c r="B11" s="198"/>
      <c r="C11" s="198"/>
      <c r="D11" s="198"/>
      <c r="E11" s="198"/>
      <c r="F11" s="198"/>
      <c r="G11" s="198"/>
      <c r="H11" s="198"/>
      <c r="I11" s="198"/>
    </row>
    <row r="12" spans="1:13" ht="30" customHeight="1" x14ac:dyDescent="0.2">
      <c r="A12" s="246" t="s">
        <v>300</v>
      </c>
      <c r="B12" s="246"/>
      <c r="C12" s="246"/>
      <c r="D12" s="246"/>
      <c r="E12" s="246"/>
      <c r="F12" s="246"/>
      <c r="G12" s="246"/>
      <c r="H12" s="246"/>
      <c r="I12" s="246"/>
    </row>
    <row r="13" spans="1:13" ht="4.5" hidden="1" customHeight="1" x14ac:dyDescent="0.2">
      <c r="A13" s="198"/>
      <c r="B13" s="198"/>
      <c r="C13" s="198"/>
      <c r="D13" s="198"/>
      <c r="E13" s="198"/>
      <c r="F13" s="198"/>
      <c r="G13" s="198"/>
      <c r="H13" s="198"/>
      <c r="I13" s="198"/>
    </row>
    <row r="14" spans="1:13" ht="6.75" customHeight="1" x14ac:dyDescent="0.2">
      <c r="A14" s="247"/>
      <c r="B14" s="247"/>
      <c r="C14" s="247"/>
      <c r="D14" s="247"/>
      <c r="E14" s="247"/>
      <c r="F14" s="247"/>
      <c r="G14" s="247"/>
      <c r="H14" s="247"/>
      <c r="I14" s="247"/>
    </row>
    <row r="15" spans="1:13" ht="4.5" hidden="1" customHeight="1" x14ac:dyDescent="0.25">
      <c r="A15" s="198"/>
      <c r="B15" s="198"/>
      <c r="C15" s="198"/>
      <c r="D15" s="198"/>
      <c r="E15" s="198"/>
      <c r="F15" s="198"/>
      <c r="G15" s="198"/>
      <c r="H15" s="198"/>
      <c r="I15" s="198"/>
      <c r="M15" s="199"/>
    </row>
    <row r="16" spans="1:13" ht="62.25" customHeight="1" x14ac:dyDescent="0.25">
      <c r="A16" s="248" t="s">
        <v>301</v>
      </c>
      <c r="B16" s="248"/>
      <c r="C16" s="248"/>
      <c r="D16" s="248"/>
      <c r="E16" s="248"/>
      <c r="F16" s="248"/>
      <c r="G16" s="248"/>
      <c r="H16" s="248"/>
      <c r="I16" s="248"/>
      <c r="M16" s="199"/>
    </row>
    <row r="17" spans="1:14" ht="5.45" customHeight="1" x14ac:dyDescent="0.25">
      <c r="A17" s="1"/>
      <c r="B17" s="1"/>
      <c r="C17" s="1"/>
      <c r="D17" s="1"/>
      <c r="E17" s="1"/>
      <c r="F17" s="1"/>
      <c r="G17" s="1"/>
      <c r="H17" s="1"/>
      <c r="I17" s="1"/>
      <c r="M17" s="199"/>
    </row>
    <row r="18" spans="1:14" x14ac:dyDescent="0.2">
      <c r="A18" s="215" t="s">
        <v>22</v>
      </c>
      <c r="B18" s="216"/>
      <c r="C18" s="216"/>
      <c r="D18" s="216"/>
      <c r="E18" s="216"/>
      <c r="F18" s="216"/>
      <c r="G18" s="216"/>
      <c r="H18" s="216"/>
      <c r="I18" s="217"/>
    </row>
    <row r="19" spans="1:14" x14ac:dyDescent="0.2">
      <c r="A19" s="10"/>
      <c r="B19" s="11"/>
      <c r="C19" s="12" t="s">
        <v>23</v>
      </c>
      <c r="D19" s="12" t="s">
        <v>24</v>
      </c>
      <c r="E19" s="12" t="s">
        <v>25</v>
      </c>
      <c r="F19" s="12" t="s">
        <v>26</v>
      </c>
      <c r="G19" s="12" t="s">
        <v>27</v>
      </c>
      <c r="H19" s="12" t="s">
        <v>28</v>
      </c>
      <c r="I19" s="12" t="s">
        <v>29</v>
      </c>
    </row>
    <row r="20" spans="1:14" x14ac:dyDescent="0.2">
      <c r="A20" s="10"/>
      <c r="B20" s="11"/>
      <c r="C20" s="14" t="s">
        <v>30</v>
      </c>
      <c r="D20" s="14" t="s">
        <v>30</v>
      </c>
      <c r="E20" s="157" t="s">
        <v>30</v>
      </c>
      <c r="F20" s="157" t="s">
        <v>30</v>
      </c>
      <c r="G20" s="14" t="s">
        <v>30</v>
      </c>
      <c r="H20" s="14" t="s">
        <v>31</v>
      </c>
      <c r="I20" s="14" t="s">
        <v>31</v>
      </c>
      <c r="K20" s="200"/>
    </row>
    <row r="21" spans="1:14" x14ac:dyDescent="0.2">
      <c r="A21" s="10" t="s">
        <v>32</v>
      </c>
      <c r="B21" s="11"/>
      <c r="C21" s="16">
        <v>1776107</v>
      </c>
      <c r="D21" s="16">
        <v>1776107</v>
      </c>
      <c r="E21" s="16">
        <v>1776107</v>
      </c>
      <c r="F21" s="16">
        <v>1776107</v>
      </c>
      <c r="G21" s="16">
        <v>6276107</v>
      </c>
      <c r="H21" s="16">
        <v>1776107</v>
      </c>
      <c r="I21" s="16">
        <v>1776107</v>
      </c>
      <c r="K21" s="45"/>
    </row>
    <row r="22" spans="1:14" x14ac:dyDescent="0.2">
      <c r="A22" s="10" t="s">
        <v>33</v>
      </c>
      <c r="B22" s="11"/>
      <c r="C22" s="16">
        <v>4289624</v>
      </c>
      <c r="D22" s="16">
        <v>5182929</v>
      </c>
      <c r="E22" s="16">
        <v>5839668.2599999998</v>
      </c>
      <c r="F22" s="16">
        <f t="shared" ref="F22:I22" si="0">E33</f>
        <v>6921381.4000000004</v>
      </c>
      <c r="G22" s="16">
        <f t="shared" si="0"/>
        <v>7545703.6000000006</v>
      </c>
      <c r="H22" s="16">
        <f t="shared" si="0"/>
        <v>9600752.5600000005</v>
      </c>
      <c r="I22" s="16">
        <f t="shared" si="0"/>
        <v>9800752.5600000005</v>
      </c>
      <c r="K22" s="201"/>
      <c r="N22" s="45"/>
    </row>
    <row r="23" spans="1:14" x14ac:dyDescent="0.2">
      <c r="A23" s="10" t="s">
        <v>34</v>
      </c>
      <c r="B23" s="11"/>
      <c r="C23" s="16">
        <v>2077897</v>
      </c>
      <c r="D23" s="16">
        <v>1904908.05</v>
      </c>
      <c r="E23" s="16">
        <v>2089230.6900000002</v>
      </c>
      <c r="F23" s="195">
        <f>96992.45+1790212.21</f>
        <v>1887204.66</v>
      </c>
      <c r="G23" s="195">
        <v>2579780.69</v>
      </c>
      <c r="H23" s="195">
        <v>1500000</v>
      </c>
      <c r="I23" s="195">
        <v>1500000</v>
      </c>
    </row>
    <row r="24" spans="1:14" x14ac:dyDescent="0.2">
      <c r="A24" s="10" t="s">
        <v>35</v>
      </c>
      <c r="B24" s="11"/>
      <c r="C24" s="16">
        <v>1184592</v>
      </c>
      <c r="D24" s="16">
        <v>1248168.79</v>
      </c>
      <c r="E24" s="16">
        <v>1007517.55</v>
      </c>
      <c r="F24" s="25">
        <f>1145145.59+117736.87</f>
        <v>1262882.46</v>
      </c>
      <c r="G24" s="25">
        <v>524731.73</v>
      </c>
      <c r="H24" s="25">
        <v>1300000</v>
      </c>
      <c r="I24" s="25">
        <v>1300000</v>
      </c>
      <c r="K24" s="45"/>
    </row>
    <row r="25" spans="1:14" x14ac:dyDescent="0.2">
      <c r="A25" s="10"/>
      <c r="B25" s="11"/>
      <c r="C25" s="16"/>
      <c r="D25" s="16"/>
      <c r="E25" s="16"/>
      <c r="F25" s="16"/>
      <c r="G25" s="25"/>
      <c r="H25" s="25"/>
      <c r="I25" s="25"/>
    </row>
    <row r="26" spans="1:14" x14ac:dyDescent="0.2">
      <c r="A26" s="10" t="s">
        <v>36</v>
      </c>
      <c r="B26" s="5"/>
      <c r="C26" s="147"/>
      <c r="D26" s="147"/>
      <c r="E26" s="147"/>
      <c r="F26" s="147"/>
      <c r="G26" s="20"/>
      <c r="H26" s="20"/>
      <c r="I26" s="21"/>
    </row>
    <row r="27" spans="1:14" x14ac:dyDescent="0.2">
      <c r="A27" s="18" t="s">
        <v>215</v>
      </c>
      <c r="B27" s="5"/>
      <c r="C27" s="202"/>
      <c r="D27" s="202"/>
      <c r="E27" s="202"/>
      <c r="F27" s="202"/>
      <c r="G27" s="45"/>
      <c r="H27" s="45"/>
      <c r="I27" s="203"/>
    </row>
    <row r="28" spans="1:14" x14ac:dyDescent="0.2">
      <c r="A28" s="26"/>
      <c r="B28" s="27"/>
      <c r="C28" s="16"/>
      <c r="D28" s="16"/>
      <c r="E28" s="16"/>
      <c r="F28" s="16"/>
      <c r="G28" s="25"/>
      <c r="H28" s="25"/>
      <c r="I28" s="25"/>
    </row>
    <row r="29" spans="1:14" x14ac:dyDescent="0.2">
      <c r="A29" s="26"/>
      <c r="B29" s="27"/>
      <c r="C29" s="16"/>
      <c r="D29" s="16"/>
      <c r="E29" s="16"/>
      <c r="F29" s="16"/>
      <c r="G29" s="25"/>
      <c r="H29" s="25"/>
      <c r="I29" s="25"/>
    </row>
    <row r="30" spans="1:14" x14ac:dyDescent="0.2">
      <c r="A30" s="26"/>
      <c r="B30" s="27"/>
      <c r="C30" s="16"/>
      <c r="D30" s="16"/>
      <c r="E30" s="16"/>
      <c r="F30" s="16"/>
      <c r="G30" s="25"/>
      <c r="H30" s="25"/>
      <c r="I30" s="25"/>
    </row>
    <row r="31" spans="1:14" x14ac:dyDescent="0.2">
      <c r="A31" s="10" t="s">
        <v>39</v>
      </c>
      <c r="B31" s="11"/>
      <c r="C31" s="17"/>
      <c r="D31" s="16"/>
      <c r="E31" s="16"/>
      <c r="F31" s="16"/>
      <c r="G31" s="25"/>
      <c r="H31" s="25"/>
      <c r="I31" s="25"/>
    </row>
    <row r="32" spans="1:14" x14ac:dyDescent="0.2">
      <c r="A32" s="10"/>
      <c r="B32" s="11"/>
      <c r="C32" s="17"/>
      <c r="D32" s="16"/>
      <c r="E32" s="16"/>
      <c r="F32" s="16"/>
      <c r="G32" s="25"/>
      <c r="H32" s="25"/>
      <c r="I32" s="25"/>
    </row>
    <row r="33" spans="1:9" x14ac:dyDescent="0.2">
      <c r="A33" s="10" t="s">
        <v>40</v>
      </c>
      <c r="B33" s="11"/>
      <c r="C33" s="17">
        <v>5182929</v>
      </c>
      <c r="D33" s="17">
        <v>5839668.2599999998</v>
      </c>
      <c r="E33" s="17">
        <v>6921381.4000000004</v>
      </c>
      <c r="F33" s="21">
        <f t="shared" ref="F33:I33" si="1">+F22+F23-F24+F31</f>
        <v>7545703.6000000006</v>
      </c>
      <c r="G33" s="21">
        <f t="shared" si="1"/>
        <v>9600752.5600000005</v>
      </c>
      <c r="H33" s="21">
        <f t="shared" si="1"/>
        <v>9800752.5600000005</v>
      </c>
      <c r="I33" s="21">
        <f t="shared" si="1"/>
        <v>10000752.560000001</v>
      </c>
    </row>
    <row r="34" spans="1:9" x14ac:dyDescent="0.2">
      <c r="A34" s="26"/>
      <c r="B34" s="27"/>
      <c r="C34" s="16"/>
      <c r="D34" s="16"/>
      <c r="E34" s="16"/>
      <c r="F34" s="25"/>
      <c r="G34" s="25"/>
      <c r="H34" s="25"/>
      <c r="I34" s="25"/>
    </row>
    <row r="35" spans="1:9" x14ac:dyDescent="0.2">
      <c r="A35" s="10" t="s">
        <v>41</v>
      </c>
      <c r="B35" s="11"/>
      <c r="C35" s="28">
        <v>326365.48000000004</v>
      </c>
      <c r="D35" s="28">
        <v>715226.95</v>
      </c>
      <c r="E35" s="28">
        <v>779143.04</v>
      </c>
      <c r="F35" s="38">
        <f>22829.19+472820.72</f>
        <v>495649.91</v>
      </c>
      <c r="G35" s="38">
        <v>1188408</v>
      </c>
      <c r="H35" s="38">
        <v>650000</v>
      </c>
      <c r="I35" s="38">
        <v>650000</v>
      </c>
    </row>
    <row r="36" spans="1:9" x14ac:dyDescent="0.2">
      <c r="A36" s="26"/>
      <c r="B36" s="27"/>
      <c r="C36" s="16"/>
      <c r="D36" s="16"/>
      <c r="E36" s="16"/>
      <c r="F36" s="16"/>
      <c r="G36" s="16"/>
      <c r="H36" s="16"/>
      <c r="I36" s="16"/>
    </row>
    <row r="37" spans="1:9" x14ac:dyDescent="0.2">
      <c r="A37" s="10" t="s">
        <v>42</v>
      </c>
      <c r="B37" s="29"/>
      <c r="C37" s="31">
        <v>4856563.5199999996</v>
      </c>
      <c r="D37" s="31">
        <v>5124441.3099999996</v>
      </c>
      <c r="E37" s="31">
        <v>6142238.3600000003</v>
      </c>
      <c r="F37" s="31">
        <f t="shared" ref="F37:I37" si="2">F33-F35</f>
        <v>7050053.6900000004</v>
      </c>
      <c r="G37" s="31">
        <f t="shared" si="2"/>
        <v>8412344.5600000005</v>
      </c>
      <c r="H37" s="31">
        <f t="shared" si="2"/>
        <v>9150752.5600000005</v>
      </c>
      <c r="I37" s="31">
        <f t="shared" si="2"/>
        <v>9350752.5600000005</v>
      </c>
    </row>
    <row r="38" spans="1:9" x14ac:dyDescent="0.2">
      <c r="A38" s="32"/>
      <c r="B38" s="32"/>
      <c r="C38" s="33"/>
      <c r="D38" s="33"/>
      <c r="E38" s="33"/>
      <c r="F38" s="33"/>
      <c r="G38" s="33"/>
      <c r="H38" s="33"/>
      <c r="I38" s="33"/>
    </row>
    <row r="39" spans="1:9" x14ac:dyDescent="0.2">
      <c r="A39" s="34" t="s">
        <v>43</v>
      </c>
      <c r="B39" s="3"/>
      <c r="C39" s="35"/>
      <c r="D39" s="35"/>
      <c r="E39" s="36"/>
      <c r="F39" s="36"/>
      <c r="G39" s="36"/>
      <c r="H39" s="36"/>
      <c r="I39" s="36"/>
    </row>
    <row r="40" spans="1:9" x14ac:dyDescent="0.2">
      <c r="A40" s="37" t="s">
        <v>44</v>
      </c>
      <c r="B40" s="27"/>
      <c r="C40" s="38"/>
      <c r="D40" s="38"/>
      <c r="E40" s="28"/>
      <c r="F40" s="28"/>
      <c r="G40" s="28"/>
      <c r="H40" s="28"/>
      <c r="I40" s="28"/>
    </row>
    <row r="41" spans="1:9" x14ac:dyDescent="0.2">
      <c r="A41" s="10"/>
      <c r="B41" s="11"/>
      <c r="C41" s="16"/>
      <c r="D41" s="16"/>
      <c r="E41" s="16"/>
      <c r="F41" s="16"/>
      <c r="G41" s="16"/>
      <c r="H41" s="16"/>
      <c r="I41" s="16"/>
    </row>
    <row r="42" spans="1:9" x14ac:dyDescent="0.2">
      <c r="A42" s="10" t="s">
        <v>45</v>
      </c>
      <c r="B42" s="11"/>
      <c r="C42" s="25"/>
      <c r="D42" s="25"/>
      <c r="E42" s="16"/>
      <c r="F42" s="16"/>
      <c r="G42" s="16"/>
      <c r="H42" s="16"/>
      <c r="I42" s="16"/>
    </row>
    <row r="43" spans="1:9" x14ac:dyDescent="0.2">
      <c r="A43" s="10"/>
      <c r="B43" s="11"/>
      <c r="C43" s="25"/>
      <c r="D43" s="25"/>
      <c r="E43" s="16"/>
      <c r="F43" s="16"/>
      <c r="G43" s="16"/>
      <c r="H43" s="16"/>
      <c r="I43" s="16"/>
    </row>
    <row r="44" spans="1:9" x14ac:dyDescent="0.2">
      <c r="A44" s="37" t="s">
        <v>46</v>
      </c>
      <c r="B44" s="29"/>
      <c r="C44" s="25"/>
      <c r="D44" s="25"/>
      <c r="E44" s="16"/>
      <c r="F44" s="16"/>
      <c r="G44" s="16"/>
      <c r="H44" s="16"/>
      <c r="I44" s="16"/>
    </row>
    <row r="45" spans="1:9" x14ac:dyDescent="0.2">
      <c r="A45" s="39" t="s">
        <v>47</v>
      </c>
      <c r="B45" s="40"/>
      <c r="C45" s="25"/>
      <c r="D45" s="25"/>
      <c r="E45" s="16"/>
      <c r="F45" s="16"/>
      <c r="G45" s="16"/>
      <c r="H45" s="16"/>
      <c r="I45" s="16"/>
    </row>
  </sheetData>
  <mergeCells count="6">
    <mergeCell ref="A18:I18"/>
    <mergeCell ref="A8:I9"/>
    <mergeCell ref="A10:I10"/>
    <mergeCell ref="A12:I12"/>
    <mergeCell ref="A14:I14"/>
    <mergeCell ref="A16:I16"/>
  </mergeCells>
  <printOptions horizontalCentered="1"/>
  <pageMargins left="0.75" right="0.75" top="0.6" bottom="0.55000000000000004" header="0.28000000000000003" footer="0.16"/>
  <pageSetup scale="81" orientation="landscape" r:id="rId1"/>
  <headerFooter alignWithMargins="0">
    <oddHeader>&amp;C&amp;"Arial,Bold"Report on Non-General Fund Information
&amp;"Arial,Regular"for Submittal to the 2023 Legislature</oddHeader>
    <oddFooter>&amp;LForm 37-47 (rev. 7/19/22)&amp;R&amp;D  &amp;T</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0E5D8E-9AF4-4C81-8A08-9ADB96B0FE3C}">
  <sheetPr>
    <pageSetUpPr fitToPage="1"/>
  </sheetPr>
  <dimension ref="A1:J46"/>
  <sheetViews>
    <sheetView zoomScaleNormal="100" zoomScaleSheetLayoutView="100" workbookViewId="0">
      <selection activeCell="J8" sqref="J8"/>
    </sheetView>
  </sheetViews>
  <sheetFormatPr defaultColWidth="10.28515625" defaultRowHeight="12.75" x14ac:dyDescent="0.2"/>
  <cols>
    <col min="1" max="2" width="14.7109375" style="100" customWidth="1"/>
    <col min="3" max="8" width="14" style="100" customWidth="1"/>
    <col min="9" max="9" width="13.140625" style="100" customWidth="1"/>
    <col min="10" max="10" width="10.7109375" style="100" bestFit="1" customWidth="1"/>
    <col min="11" max="16384" width="10.28515625" style="100"/>
  </cols>
  <sheetData>
    <row r="1" spans="1:9" x14ac:dyDescent="0.2">
      <c r="A1" s="126"/>
      <c r="B1" s="126"/>
      <c r="C1" s="126"/>
      <c r="D1" s="126"/>
      <c r="E1" s="126"/>
      <c r="F1" s="126"/>
      <c r="G1" s="126"/>
      <c r="H1" s="126"/>
      <c r="I1" s="126"/>
    </row>
    <row r="2" spans="1:9" x14ac:dyDescent="0.2">
      <c r="A2" s="126" t="s">
        <v>0</v>
      </c>
      <c r="B2" s="127" t="s">
        <v>1</v>
      </c>
      <c r="C2" s="127"/>
      <c r="D2" s="127"/>
      <c r="E2" s="126"/>
      <c r="F2" s="126"/>
      <c r="G2" s="156" t="s">
        <v>2</v>
      </c>
      <c r="H2" s="3" t="s">
        <v>205</v>
      </c>
      <c r="I2" s="127"/>
    </row>
    <row r="3" spans="1:9" x14ac:dyDescent="0.2">
      <c r="A3" s="126" t="s">
        <v>4</v>
      </c>
      <c r="B3" s="127" t="s">
        <v>302</v>
      </c>
      <c r="C3" s="127"/>
      <c r="D3" s="127"/>
      <c r="E3" s="126"/>
      <c r="F3" s="126"/>
      <c r="G3" s="156" t="s">
        <v>6</v>
      </c>
      <c r="H3" s="5" t="s">
        <v>207</v>
      </c>
      <c r="I3" s="128"/>
    </row>
    <row r="4" spans="1:9" x14ac:dyDescent="0.2">
      <c r="A4" s="126" t="s">
        <v>8</v>
      </c>
      <c r="B4" s="127" t="s">
        <v>303</v>
      </c>
      <c r="C4" s="127"/>
      <c r="D4" s="127"/>
      <c r="E4" s="126"/>
      <c r="F4" s="126"/>
      <c r="G4" s="156" t="s">
        <v>10</v>
      </c>
      <c r="H4" s="127" t="s">
        <v>258</v>
      </c>
      <c r="I4" s="127"/>
    </row>
    <row r="5" spans="1:9" x14ac:dyDescent="0.2">
      <c r="A5" s="126" t="s">
        <v>12</v>
      </c>
      <c r="B5" s="127" t="s">
        <v>304</v>
      </c>
      <c r="C5" s="128"/>
      <c r="D5" s="128"/>
      <c r="E5" s="126"/>
      <c r="F5" s="126"/>
      <c r="G5" s="156" t="s">
        <v>14</v>
      </c>
      <c r="H5" s="128" t="s">
        <v>305</v>
      </c>
      <c r="I5" s="128"/>
    </row>
    <row r="6" spans="1:9" x14ac:dyDescent="0.2">
      <c r="A6" s="126"/>
      <c r="B6" s="150" t="s">
        <v>306</v>
      </c>
      <c r="C6" s="126"/>
      <c r="D6" s="126"/>
      <c r="E6" s="126"/>
      <c r="F6" s="126"/>
      <c r="G6" s="126"/>
      <c r="H6" s="126"/>
      <c r="I6" s="126"/>
    </row>
    <row r="7" spans="1:9" x14ac:dyDescent="0.2">
      <c r="A7" s="126"/>
      <c r="B7" s="126"/>
      <c r="C7" s="126"/>
      <c r="D7" s="126"/>
      <c r="E7" s="126"/>
      <c r="F7" s="126"/>
      <c r="G7" s="126"/>
      <c r="H7" s="126"/>
      <c r="I7" s="126"/>
    </row>
    <row r="8" spans="1:9" x14ac:dyDescent="0.2">
      <c r="A8" s="126" t="s">
        <v>307</v>
      </c>
      <c r="B8" s="126"/>
      <c r="C8" s="126"/>
      <c r="D8" s="126"/>
      <c r="E8" s="126"/>
      <c r="F8" s="126"/>
      <c r="G8" s="126"/>
      <c r="H8" s="126"/>
      <c r="I8" s="126"/>
    </row>
    <row r="9" spans="1:9" x14ac:dyDescent="0.2">
      <c r="A9" s="126"/>
      <c r="B9" s="126"/>
      <c r="C9" s="126"/>
      <c r="D9" s="126"/>
      <c r="E9" s="126"/>
      <c r="F9" s="126"/>
      <c r="G9" s="126"/>
      <c r="H9" s="126"/>
      <c r="I9" s="126"/>
    </row>
    <row r="10" spans="1:9" x14ac:dyDescent="0.2">
      <c r="A10" s="240" t="s">
        <v>288</v>
      </c>
      <c r="B10" s="240"/>
      <c r="C10" s="240"/>
      <c r="D10" s="240"/>
      <c r="E10" s="240"/>
      <c r="F10" s="240"/>
      <c r="G10" s="240"/>
      <c r="H10" s="240"/>
      <c r="I10" s="240"/>
    </row>
    <row r="11" spans="1:9" ht="6" customHeight="1" x14ac:dyDescent="0.2">
      <c r="A11" s="126"/>
      <c r="B11" s="126"/>
      <c r="C11" s="126"/>
      <c r="D11" s="126"/>
      <c r="E11" s="126"/>
      <c r="F11" s="126"/>
      <c r="G11" s="126"/>
      <c r="H11" s="126"/>
      <c r="I11" s="126"/>
    </row>
    <row r="12" spans="1:9" ht="30" customHeight="1" x14ac:dyDescent="0.2">
      <c r="A12" s="240" t="s">
        <v>308</v>
      </c>
      <c r="B12" s="240"/>
      <c r="C12" s="240"/>
      <c r="D12" s="240"/>
      <c r="E12" s="240"/>
      <c r="F12" s="240"/>
      <c r="G12" s="240"/>
      <c r="H12" s="240"/>
      <c r="I12" s="240"/>
    </row>
    <row r="13" spans="1:9" x14ac:dyDescent="0.2">
      <c r="A13" s="126"/>
      <c r="B13" s="126"/>
      <c r="C13" s="126"/>
      <c r="D13" s="126"/>
      <c r="E13" s="126"/>
      <c r="F13" s="126"/>
      <c r="G13" s="126"/>
      <c r="H13" s="126"/>
      <c r="I13" s="126"/>
    </row>
    <row r="14" spans="1:9" x14ac:dyDescent="0.2">
      <c r="A14" s="220"/>
      <c r="B14" s="220"/>
      <c r="C14" s="220"/>
      <c r="D14" s="220"/>
      <c r="E14" s="220"/>
      <c r="F14" s="220"/>
      <c r="G14" s="220"/>
      <c r="H14" s="220"/>
      <c r="I14" s="220"/>
    </row>
    <row r="15" spans="1:9" ht="4.5" customHeight="1" x14ac:dyDescent="0.2">
      <c r="A15" s="220"/>
      <c r="B15" s="220"/>
      <c r="C15" s="220"/>
      <c r="D15" s="220"/>
      <c r="E15" s="220"/>
      <c r="F15" s="220"/>
      <c r="G15" s="220"/>
      <c r="H15" s="220"/>
      <c r="I15" s="220"/>
    </row>
    <row r="16" spans="1:9" hidden="1" x14ac:dyDescent="0.2">
      <c r="A16" s="151"/>
      <c r="B16" s="151"/>
      <c r="C16" s="151"/>
      <c r="D16" s="151"/>
      <c r="E16" s="151"/>
      <c r="F16" s="151"/>
      <c r="G16" s="151"/>
      <c r="H16" s="151"/>
      <c r="I16" s="151"/>
    </row>
    <row r="17" spans="1:10" ht="39" customHeight="1" x14ac:dyDescent="0.2">
      <c r="A17" s="207" t="s">
        <v>309</v>
      </c>
      <c r="B17" s="207"/>
      <c r="C17" s="207"/>
      <c r="D17" s="207"/>
      <c r="E17" s="207"/>
      <c r="F17" s="207"/>
      <c r="G17" s="207"/>
      <c r="H17" s="207"/>
      <c r="I17" s="207"/>
    </row>
    <row r="18" spans="1:10" ht="12.75" customHeight="1" x14ac:dyDescent="0.2">
      <c r="A18" s="126"/>
      <c r="B18" s="126"/>
      <c r="C18" s="126"/>
      <c r="D18" s="126"/>
      <c r="E18" s="126"/>
      <c r="F18" s="126"/>
      <c r="G18" s="126"/>
      <c r="H18" s="126"/>
      <c r="I18" s="126"/>
    </row>
    <row r="19" spans="1:10" x14ac:dyDescent="0.2">
      <c r="A19" s="221" t="s">
        <v>22</v>
      </c>
      <c r="B19" s="222"/>
      <c r="C19" s="222"/>
      <c r="D19" s="222"/>
      <c r="E19" s="222"/>
      <c r="F19" s="222"/>
      <c r="G19" s="222"/>
      <c r="H19" s="222"/>
      <c r="I19" s="223"/>
    </row>
    <row r="20" spans="1:10" s="150" customFormat="1" x14ac:dyDescent="0.2">
      <c r="A20" s="10"/>
      <c r="B20" s="11"/>
      <c r="C20" s="12" t="s">
        <v>23</v>
      </c>
      <c r="D20" s="12" t="s">
        <v>24</v>
      </c>
      <c r="E20" s="12" t="s">
        <v>25</v>
      </c>
      <c r="F20" s="12" t="s">
        <v>26</v>
      </c>
      <c r="G20" s="12" t="s">
        <v>27</v>
      </c>
      <c r="H20" s="12" t="s">
        <v>28</v>
      </c>
      <c r="I20" s="12" t="s">
        <v>29</v>
      </c>
    </row>
    <row r="21" spans="1:10" x14ac:dyDescent="0.2">
      <c r="A21" s="130"/>
      <c r="B21" s="131"/>
      <c r="C21" s="157" t="s">
        <v>30</v>
      </c>
      <c r="D21" s="157" t="s">
        <v>30</v>
      </c>
      <c r="E21" s="157" t="s">
        <v>30</v>
      </c>
      <c r="F21" s="14" t="s">
        <v>30</v>
      </c>
      <c r="G21" s="14" t="s">
        <v>30</v>
      </c>
      <c r="H21" s="157" t="s">
        <v>31</v>
      </c>
      <c r="I21" s="157" t="s">
        <v>31</v>
      </c>
    </row>
    <row r="22" spans="1:10" x14ac:dyDescent="0.2">
      <c r="A22" s="130" t="s">
        <v>32</v>
      </c>
      <c r="B22" s="131"/>
      <c r="C22" s="132">
        <v>107556094</v>
      </c>
      <c r="D22" s="132">
        <v>107556094</v>
      </c>
      <c r="E22" s="132">
        <f>107463009</f>
        <v>107463009</v>
      </c>
      <c r="F22" s="132">
        <f>107463009</f>
        <v>107463009</v>
      </c>
      <c r="G22" s="132">
        <v>107546361</v>
      </c>
      <c r="H22" s="132">
        <v>107895495</v>
      </c>
      <c r="I22" s="132">
        <v>107895495</v>
      </c>
    </row>
    <row r="23" spans="1:10" x14ac:dyDescent="0.2">
      <c r="A23" s="130" t="s">
        <v>33</v>
      </c>
      <c r="B23" s="131"/>
      <c r="C23" s="132">
        <v>42671782</v>
      </c>
      <c r="D23" s="132">
        <f t="shared" ref="D23:I23" si="0">C34</f>
        <v>25841974.710000001</v>
      </c>
      <c r="E23" s="132">
        <f t="shared" si="0"/>
        <v>23023600.390000001</v>
      </c>
      <c r="F23" s="111">
        <f t="shared" si="0"/>
        <v>23849300.219999991</v>
      </c>
      <c r="G23" s="111">
        <f t="shared" si="0"/>
        <v>21023815.739999995</v>
      </c>
      <c r="H23" s="111">
        <f t="shared" si="0"/>
        <v>24733217.639999993</v>
      </c>
      <c r="I23" s="111">
        <f t="shared" si="0"/>
        <v>24733217.639999986</v>
      </c>
    </row>
    <row r="24" spans="1:10" x14ac:dyDescent="0.2">
      <c r="A24" s="130" t="s">
        <v>34</v>
      </c>
      <c r="B24" s="131"/>
      <c r="C24" s="204">
        <v>26050066</v>
      </c>
      <c r="D24" s="204">
        <v>24815668.469999999</v>
      </c>
      <c r="E24" s="204">
        <v>29707293.459999997</v>
      </c>
      <c r="F24" s="205">
        <v>28227226</v>
      </c>
      <c r="G24" s="204">
        <f>30670249.61-2202000</f>
        <v>28468249.609999999</v>
      </c>
      <c r="H24" s="204">
        <v>69600000</v>
      </c>
      <c r="I24" s="204">
        <v>88800000</v>
      </c>
    </row>
    <row r="25" spans="1:10" x14ac:dyDescent="0.2">
      <c r="A25" s="130" t="s">
        <v>35</v>
      </c>
      <c r="B25" s="131"/>
      <c r="C25" s="204">
        <v>44319273.289999999</v>
      </c>
      <c r="D25" s="204">
        <v>29112887.789999999</v>
      </c>
      <c r="E25" s="204">
        <v>30946758.630000003</v>
      </c>
      <c r="F25" s="111">
        <f>32795084.74+478625.74-51410</f>
        <v>33222300.479999997</v>
      </c>
      <c r="G25" s="111">
        <v>26960847.710000001</v>
      </c>
      <c r="H25" s="111">
        <v>69600000</v>
      </c>
      <c r="I25" s="111">
        <v>89100000</v>
      </c>
    </row>
    <row r="26" spans="1:10" x14ac:dyDescent="0.2">
      <c r="A26" s="130"/>
      <c r="B26" s="131"/>
      <c r="C26" s="132"/>
      <c r="D26" s="132"/>
      <c r="E26" s="111"/>
      <c r="F26" s="111"/>
      <c r="G26" s="111"/>
      <c r="H26" s="111"/>
      <c r="I26" s="111"/>
    </row>
    <row r="27" spans="1:10" x14ac:dyDescent="0.2">
      <c r="A27" s="130" t="s">
        <v>36</v>
      </c>
      <c r="B27" s="128"/>
      <c r="C27" s="160"/>
      <c r="D27" s="160"/>
      <c r="E27" s="108"/>
      <c r="F27" s="108"/>
      <c r="G27" s="135"/>
      <c r="H27" s="135"/>
      <c r="I27" s="135"/>
    </row>
    <row r="28" spans="1:10" x14ac:dyDescent="0.2">
      <c r="A28" s="18" t="s">
        <v>215</v>
      </c>
      <c r="B28" s="128"/>
      <c r="C28" s="161"/>
      <c r="D28" s="161"/>
      <c r="E28" s="133"/>
      <c r="F28" s="133"/>
      <c r="G28" s="175"/>
      <c r="H28" s="175"/>
      <c r="I28" s="175"/>
    </row>
    <row r="29" spans="1:10" x14ac:dyDescent="0.2">
      <c r="A29" s="136" t="s">
        <v>310</v>
      </c>
      <c r="B29" s="137"/>
      <c r="C29" s="132">
        <v>1663000</v>
      </c>
      <c r="D29" s="132">
        <v>1648000</v>
      </c>
      <c r="E29" s="111">
        <v>2221000</v>
      </c>
      <c r="F29" s="111">
        <v>2221000</v>
      </c>
      <c r="G29" s="111">
        <v>2202000</v>
      </c>
      <c r="H29" s="111"/>
      <c r="I29" s="111"/>
      <c r="J29" s="133"/>
    </row>
    <row r="30" spans="1:10" x14ac:dyDescent="0.2">
      <c r="A30" s="136"/>
      <c r="B30" s="137"/>
      <c r="C30" s="132"/>
      <c r="D30" s="132"/>
      <c r="E30" s="111"/>
      <c r="F30" s="111"/>
      <c r="G30" s="111"/>
      <c r="H30" s="111"/>
      <c r="I30" s="111"/>
    </row>
    <row r="31" spans="1:10" x14ac:dyDescent="0.2">
      <c r="A31" s="206" t="s">
        <v>311</v>
      </c>
      <c r="B31" s="137"/>
      <c r="C31" s="132">
        <v>-223600</v>
      </c>
      <c r="D31" s="132">
        <v>-169155</v>
      </c>
      <c r="E31" s="111">
        <v>-155835</v>
      </c>
      <c r="F31" s="111">
        <f>-12105-4800-24105-10400</f>
        <v>-51410</v>
      </c>
      <c r="G31" s="111"/>
      <c r="H31" s="111"/>
      <c r="I31" s="111"/>
    </row>
    <row r="32" spans="1:10" x14ac:dyDescent="0.2">
      <c r="A32" s="130" t="s">
        <v>39</v>
      </c>
      <c r="B32" s="131"/>
      <c r="C32" s="132">
        <v>1439400</v>
      </c>
      <c r="D32" s="132">
        <v>1478845</v>
      </c>
      <c r="E32" s="111">
        <f t="shared" ref="E32:H32" si="1">SUM(E29:E31)</f>
        <v>2065165</v>
      </c>
      <c r="F32" s="111">
        <f t="shared" si="1"/>
        <v>2169590</v>
      </c>
      <c r="G32" s="111">
        <f t="shared" si="1"/>
        <v>2202000</v>
      </c>
      <c r="H32" s="111">
        <f t="shared" si="1"/>
        <v>0</v>
      </c>
      <c r="I32" s="111">
        <f t="shared" ref="I32" si="2">SUM(I29:I31)</f>
        <v>0</v>
      </c>
    </row>
    <row r="33" spans="1:9" x14ac:dyDescent="0.2">
      <c r="A33" s="130"/>
      <c r="B33" s="131"/>
      <c r="C33" s="132"/>
      <c r="D33" s="132"/>
      <c r="E33" s="111"/>
      <c r="F33" s="111"/>
      <c r="G33" s="111"/>
      <c r="H33" s="111"/>
      <c r="I33" s="111"/>
    </row>
    <row r="34" spans="1:9" x14ac:dyDescent="0.2">
      <c r="A34" s="130" t="s">
        <v>40</v>
      </c>
      <c r="B34" s="131"/>
      <c r="C34" s="134">
        <v>25841974.710000001</v>
      </c>
      <c r="D34" s="134">
        <v>23023600.390000001</v>
      </c>
      <c r="E34" s="135">
        <f t="shared" ref="E34:F34" si="3">+E23+E24-E25+E32</f>
        <v>23849300.219999991</v>
      </c>
      <c r="F34" s="135">
        <f t="shared" si="3"/>
        <v>21023815.739999995</v>
      </c>
      <c r="G34" s="135">
        <f>+G23+G24-G25+G32</f>
        <v>24733217.639999993</v>
      </c>
      <c r="H34" s="135">
        <f t="shared" ref="H34:I34" si="4">+H23+H24-H25+H32</f>
        <v>24733217.639999986</v>
      </c>
      <c r="I34" s="135">
        <f t="shared" si="4"/>
        <v>24433217.639999986</v>
      </c>
    </row>
    <row r="35" spans="1:9" x14ac:dyDescent="0.2">
      <c r="A35" s="136"/>
      <c r="B35" s="137"/>
      <c r="C35" s="132"/>
      <c r="D35" s="132"/>
      <c r="E35" s="111"/>
      <c r="F35" s="111"/>
      <c r="G35" s="111"/>
      <c r="H35" s="111"/>
      <c r="I35" s="111"/>
    </row>
    <row r="36" spans="1:9" x14ac:dyDescent="0.2">
      <c r="A36" s="130" t="s">
        <v>41</v>
      </c>
      <c r="B36" s="131"/>
      <c r="C36" s="132">
        <v>25741853</v>
      </c>
      <c r="D36" s="132">
        <v>24845529.129999999</v>
      </c>
      <c r="E36" s="111">
        <v>12537595.520000001</v>
      </c>
      <c r="F36" s="111">
        <f>8248700.7+56.13</f>
        <v>8248756.8300000001</v>
      </c>
      <c r="G36" s="111">
        <v>6089758.1399999997</v>
      </c>
      <c r="H36" s="111">
        <v>10000000</v>
      </c>
      <c r="I36" s="111">
        <v>10000000</v>
      </c>
    </row>
    <row r="37" spans="1:9" x14ac:dyDescent="0.2">
      <c r="A37" s="136"/>
      <c r="B37" s="137"/>
      <c r="C37" s="132"/>
      <c r="D37" s="132"/>
      <c r="E37" s="132"/>
      <c r="F37" s="132"/>
      <c r="G37" s="132"/>
      <c r="H37" s="132"/>
      <c r="I37" s="132"/>
    </row>
    <row r="38" spans="1:9" x14ac:dyDescent="0.2">
      <c r="A38" s="130" t="s">
        <v>42</v>
      </c>
      <c r="B38" s="139"/>
      <c r="C38" s="140">
        <v>100121.71000000089</v>
      </c>
      <c r="D38" s="140">
        <v>-1821928.7399999984</v>
      </c>
      <c r="E38" s="140">
        <f t="shared" ref="E38:I38" si="5">E34-E36</f>
        <v>11311704.69999999</v>
      </c>
      <c r="F38" s="140">
        <f t="shared" si="5"/>
        <v>12775058.909999995</v>
      </c>
      <c r="G38" s="140">
        <f t="shared" si="5"/>
        <v>18643459.499999993</v>
      </c>
      <c r="H38" s="140">
        <f t="shared" si="5"/>
        <v>14733217.639999986</v>
      </c>
      <c r="I38" s="140">
        <f t="shared" si="5"/>
        <v>14433217.639999986</v>
      </c>
    </row>
    <row r="39" spans="1:9" x14ac:dyDescent="0.2">
      <c r="A39" s="165"/>
      <c r="B39" s="165"/>
      <c r="C39" s="166"/>
      <c r="D39" s="166"/>
      <c r="E39" s="166"/>
      <c r="F39" s="166"/>
      <c r="G39" s="166"/>
      <c r="H39" s="166"/>
      <c r="I39" s="166"/>
    </row>
    <row r="40" spans="1:9" x14ac:dyDescent="0.2">
      <c r="A40" s="167" t="s">
        <v>43</v>
      </c>
      <c r="B40" s="127"/>
      <c r="C40" s="168"/>
      <c r="D40" s="168"/>
      <c r="E40" s="169"/>
      <c r="F40" s="169"/>
      <c r="G40" s="169"/>
      <c r="H40" s="169"/>
      <c r="I40" s="169"/>
    </row>
    <row r="41" spans="1:9" x14ac:dyDescent="0.2">
      <c r="A41" s="170" t="s">
        <v>216</v>
      </c>
      <c r="B41" s="137"/>
      <c r="C41" s="163"/>
      <c r="D41" s="163"/>
      <c r="E41" s="138"/>
      <c r="F41" s="138"/>
      <c r="G41" s="138"/>
      <c r="H41" s="138"/>
      <c r="I41" s="138"/>
    </row>
    <row r="42" spans="1:9" x14ac:dyDescent="0.2">
      <c r="A42" s="130"/>
      <c r="B42" s="131"/>
      <c r="C42" s="132"/>
      <c r="D42" s="132"/>
      <c r="E42" s="132"/>
      <c r="F42" s="132"/>
      <c r="G42" s="132"/>
      <c r="H42" s="132"/>
      <c r="I42" s="132"/>
    </row>
    <row r="43" spans="1:9" x14ac:dyDescent="0.2">
      <c r="A43" s="130" t="s">
        <v>45</v>
      </c>
      <c r="B43" s="131"/>
      <c r="C43" s="111"/>
      <c r="D43" s="111"/>
      <c r="E43" s="132"/>
      <c r="F43" s="132"/>
      <c r="G43" s="132"/>
      <c r="H43" s="132"/>
      <c r="I43" s="132"/>
    </row>
    <row r="44" spans="1:9" x14ac:dyDescent="0.2">
      <c r="A44" s="130"/>
      <c r="B44" s="131"/>
      <c r="C44" s="111"/>
      <c r="D44" s="111"/>
      <c r="E44" s="132"/>
      <c r="F44" s="132"/>
      <c r="G44" s="132"/>
      <c r="H44" s="132"/>
      <c r="I44" s="132"/>
    </row>
    <row r="45" spans="1:9" x14ac:dyDescent="0.2">
      <c r="A45" s="170" t="s">
        <v>46</v>
      </c>
      <c r="B45" s="139"/>
      <c r="C45" s="111"/>
      <c r="D45" s="111"/>
      <c r="E45" s="132"/>
      <c r="F45" s="132"/>
      <c r="G45" s="132"/>
      <c r="H45" s="132"/>
      <c r="I45" s="132"/>
    </row>
    <row r="46" spans="1:9" x14ac:dyDescent="0.2">
      <c r="A46" s="171" t="s">
        <v>47</v>
      </c>
      <c r="B46" s="172"/>
      <c r="C46" s="111"/>
      <c r="D46" s="111"/>
      <c r="E46" s="132"/>
      <c r="F46" s="132"/>
      <c r="G46" s="132"/>
      <c r="H46" s="132"/>
      <c r="I46" s="132"/>
    </row>
  </sheetData>
  <mergeCells count="5">
    <mergeCell ref="A10:I10"/>
    <mergeCell ref="A12:I12"/>
    <mergeCell ref="A14:I15"/>
    <mergeCell ref="A17:I17"/>
    <mergeCell ref="A19:I19"/>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2023 Legislature</oddHeader>
    <oddFooter>&amp;LForm 37-47 (rev. 7/19/22)&amp;R&amp;D  &amp;T</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DAEC8E-3A76-4BDE-B8E5-93ABDFAFE01D}">
  <sheetPr>
    <pageSetUpPr fitToPage="1"/>
  </sheetPr>
  <dimension ref="A1:I46"/>
  <sheetViews>
    <sheetView zoomScale="90" zoomScaleNormal="90" workbookViewId="0">
      <selection activeCell="J8" sqref="J8"/>
    </sheetView>
  </sheetViews>
  <sheetFormatPr defaultColWidth="9.140625" defaultRowHeight="12.75" x14ac:dyDescent="0.2"/>
  <cols>
    <col min="1" max="2" width="14.5703125" style="115" customWidth="1"/>
    <col min="3" max="8" width="14" style="115" customWidth="1"/>
    <col min="9" max="9" width="13.140625" style="115" customWidth="1"/>
    <col min="10" max="16384" width="9.140625" style="115"/>
  </cols>
  <sheetData>
    <row r="1" spans="1:9" x14ac:dyDescent="0.2">
      <c r="A1" s="1"/>
      <c r="B1" s="1"/>
      <c r="C1" s="1"/>
      <c r="D1" s="1"/>
      <c r="E1" s="1"/>
      <c r="F1" s="1"/>
      <c r="G1" s="1"/>
      <c r="H1" s="1"/>
      <c r="I1" s="1"/>
    </row>
    <row r="2" spans="1:9" x14ac:dyDescent="0.2">
      <c r="A2" s="1" t="s">
        <v>0</v>
      </c>
      <c r="B2" s="3" t="s">
        <v>1</v>
      </c>
      <c r="C2" s="3"/>
      <c r="D2" s="3"/>
      <c r="E2" s="1"/>
      <c r="F2" s="1"/>
      <c r="G2" s="4" t="s">
        <v>2</v>
      </c>
      <c r="H2" s="3" t="s">
        <v>139</v>
      </c>
      <c r="I2" s="3"/>
    </row>
    <row r="3" spans="1:9" x14ac:dyDescent="0.2">
      <c r="A3" s="1" t="s">
        <v>4</v>
      </c>
      <c r="B3" s="3" t="s">
        <v>140</v>
      </c>
      <c r="C3" s="3"/>
      <c r="D3" s="3"/>
      <c r="E3" s="1"/>
      <c r="F3" s="1"/>
      <c r="G3" s="4" t="s">
        <v>6</v>
      </c>
      <c r="H3" s="5" t="s">
        <v>153</v>
      </c>
      <c r="I3" s="5"/>
    </row>
    <row r="4" spans="1:9" x14ac:dyDescent="0.2">
      <c r="A4" s="1" t="s">
        <v>8</v>
      </c>
      <c r="B4" s="3" t="s">
        <v>141</v>
      </c>
      <c r="C4" s="3"/>
      <c r="D4" s="3"/>
      <c r="E4" s="1"/>
      <c r="F4" s="1"/>
      <c r="G4" s="4" t="s">
        <v>10</v>
      </c>
      <c r="H4" s="3" t="s">
        <v>11</v>
      </c>
      <c r="I4" s="3"/>
    </row>
    <row r="5" spans="1:9" x14ac:dyDescent="0.2">
      <c r="A5" s="1" t="s">
        <v>12</v>
      </c>
      <c r="B5" s="3" t="s">
        <v>142</v>
      </c>
      <c r="C5" s="5"/>
      <c r="D5" s="5"/>
      <c r="E5" s="1"/>
      <c r="F5" s="1"/>
      <c r="G5" s="4" t="s">
        <v>14</v>
      </c>
      <c r="H5" s="5" t="s">
        <v>143</v>
      </c>
      <c r="I5" s="5"/>
    </row>
    <row r="6" spans="1:9" x14ac:dyDescent="0.2">
      <c r="A6" s="1"/>
      <c r="B6" s="1"/>
      <c r="C6" s="1"/>
      <c r="D6" s="1"/>
      <c r="E6" s="1"/>
      <c r="F6" s="1"/>
      <c r="G6" s="1"/>
      <c r="H6" s="1"/>
      <c r="I6" s="1"/>
    </row>
    <row r="7" spans="1:9" x14ac:dyDescent="0.2">
      <c r="A7" s="1" t="s">
        <v>144</v>
      </c>
      <c r="B7" s="1"/>
      <c r="C7" s="1"/>
      <c r="D7" s="1"/>
      <c r="E7" s="1"/>
      <c r="F7" s="1"/>
      <c r="G7" s="1"/>
      <c r="H7" s="1"/>
      <c r="I7" s="1"/>
    </row>
    <row r="8" spans="1:9" x14ac:dyDescent="0.2">
      <c r="A8" s="1" t="s">
        <v>145</v>
      </c>
      <c r="B8" s="1"/>
      <c r="C8" s="1"/>
      <c r="D8" s="1"/>
      <c r="E8" s="1"/>
      <c r="F8" s="1"/>
      <c r="G8" s="1"/>
      <c r="H8" s="1"/>
      <c r="I8" s="1"/>
    </row>
    <row r="9" spans="1:9" x14ac:dyDescent="0.2">
      <c r="A9" s="1"/>
      <c r="B9" s="1"/>
      <c r="C9" s="1"/>
      <c r="D9" s="1"/>
      <c r="E9" s="1"/>
      <c r="F9" s="1"/>
      <c r="G9" s="1"/>
      <c r="H9" s="1"/>
      <c r="I9" s="1"/>
    </row>
    <row r="10" spans="1:9" x14ac:dyDescent="0.2">
      <c r="A10" s="1" t="s">
        <v>146</v>
      </c>
      <c r="B10" s="1"/>
      <c r="C10" s="1"/>
      <c r="D10" s="1"/>
      <c r="E10" s="1"/>
      <c r="F10" s="1"/>
      <c r="G10" s="1"/>
      <c r="H10" s="1"/>
      <c r="I10" s="1"/>
    </row>
    <row r="11" spans="1:9" x14ac:dyDescent="0.2">
      <c r="A11" s="1"/>
      <c r="B11" s="1"/>
      <c r="C11" s="1"/>
      <c r="D11" s="1"/>
      <c r="E11" s="1"/>
      <c r="F11" s="1"/>
      <c r="G11" s="1"/>
      <c r="H11" s="1"/>
      <c r="I11" s="1"/>
    </row>
    <row r="12" spans="1:9" x14ac:dyDescent="0.2">
      <c r="A12" s="1" t="s">
        <v>147</v>
      </c>
      <c r="B12" s="1"/>
      <c r="C12" s="1"/>
      <c r="D12" s="1"/>
      <c r="E12" s="1"/>
      <c r="F12" s="1"/>
      <c r="G12" s="1"/>
      <c r="H12" s="1"/>
      <c r="I12" s="1"/>
    </row>
    <row r="13" spans="1:9" x14ac:dyDescent="0.2">
      <c r="A13" s="1" t="s">
        <v>148</v>
      </c>
      <c r="B13" s="1"/>
      <c r="C13" s="1"/>
      <c r="D13" s="1"/>
      <c r="E13" s="1"/>
      <c r="F13" s="1"/>
      <c r="G13" s="1"/>
      <c r="H13" s="1"/>
      <c r="I13" s="1"/>
    </row>
    <row r="14" spans="1:9" x14ac:dyDescent="0.2">
      <c r="A14" s="1" t="s">
        <v>149</v>
      </c>
      <c r="B14" s="1"/>
      <c r="C14" s="1"/>
      <c r="D14" s="1"/>
      <c r="E14" s="1"/>
      <c r="F14" s="1"/>
      <c r="G14" s="1"/>
      <c r="H14" s="1"/>
      <c r="I14" s="1"/>
    </row>
    <row r="15" spans="1:9" x14ac:dyDescent="0.2">
      <c r="A15" s="1"/>
      <c r="B15" s="1"/>
      <c r="C15" s="1"/>
      <c r="D15" s="1"/>
      <c r="E15" s="1"/>
      <c r="F15" s="1"/>
      <c r="G15" s="1"/>
      <c r="H15" s="1"/>
      <c r="I15" s="1"/>
    </row>
    <row r="16" spans="1:9" x14ac:dyDescent="0.2">
      <c r="A16" s="115" t="s">
        <v>150</v>
      </c>
      <c r="B16" s="1"/>
      <c r="C16" s="1"/>
      <c r="D16" s="1"/>
      <c r="E16" s="1"/>
      <c r="F16" s="1"/>
      <c r="G16" s="1"/>
      <c r="H16" s="1"/>
      <c r="I16" s="1"/>
    </row>
    <row r="17" spans="1:9" x14ac:dyDescent="0.2">
      <c r="A17" s="115" t="s">
        <v>151</v>
      </c>
      <c r="B17" s="1"/>
      <c r="C17" s="1"/>
      <c r="D17" s="1"/>
      <c r="E17" s="1"/>
      <c r="F17" s="1"/>
      <c r="G17" s="1"/>
      <c r="H17" s="1"/>
      <c r="I17" s="1"/>
    </row>
    <row r="18" spans="1:9" x14ac:dyDescent="0.2">
      <c r="A18" s="1"/>
      <c r="B18" s="1"/>
      <c r="C18" s="1"/>
      <c r="D18" s="1"/>
      <c r="E18" s="1"/>
      <c r="F18" s="1"/>
      <c r="G18" s="1"/>
      <c r="H18" s="1"/>
      <c r="I18" s="1"/>
    </row>
    <row r="19" spans="1:9" x14ac:dyDescent="0.2">
      <c r="A19" s="215" t="s">
        <v>22</v>
      </c>
      <c r="B19" s="216"/>
      <c r="C19" s="216"/>
      <c r="D19" s="216"/>
      <c r="E19" s="216"/>
      <c r="F19" s="216"/>
      <c r="G19" s="216"/>
      <c r="H19" s="216"/>
      <c r="I19" s="217"/>
    </row>
    <row r="20" spans="1:9" x14ac:dyDescent="0.2">
      <c r="A20" s="10"/>
      <c r="B20" s="11"/>
      <c r="C20" s="12" t="s">
        <v>23</v>
      </c>
      <c r="D20" s="12" t="s">
        <v>24</v>
      </c>
      <c r="E20" s="12" t="s">
        <v>25</v>
      </c>
      <c r="F20" s="12" t="s">
        <v>26</v>
      </c>
      <c r="G20" s="12" t="s">
        <v>27</v>
      </c>
      <c r="H20" s="12" t="s">
        <v>28</v>
      </c>
      <c r="I20" s="12" t="s">
        <v>29</v>
      </c>
    </row>
    <row r="21" spans="1:9" x14ac:dyDescent="0.2">
      <c r="A21" s="10"/>
      <c r="B21" s="11"/>
      <c r="C21" s="44" t="s">
        <v>30</v>
      </c>
      <c r="D21" s="15" t="s">
        <v>30</v>
      </c>
      <c r="E21" s="15" t="s">
        <v>30</v>
      </c>
      <c r="F21" s="14" t="s">
        <v>30</v>
      </c>
      <c r="G21" s="14" t="s">
        <v>30</v>
      </c>
      <c r="H21" s="14" t="s">
        <v>31</v>
      </c>
      <c r="I21" s="14" t="s">
        <v>31</v>
      </c>
    </row>
    <row r="22" spans="1:9" x14ac:dyDescent="0.2">
      <c r="A22" s="10" t="s">
        <v>32</v>
      </c>
      <c r="B22" s="11"/>
      <c r="C22" s="25">
        <v>11610000</v>
      </c>
      <c r="D22" s="25">
        <v>11610000</v>
      </c>
      <c r="E22" s="25">
        <v>11610000</v>
      </c>
      <c r="F22" s="16">
        <v>23000000</v>
      </c>
      <c r="G22" s="16">
        <v>11610000</v>
      </c>
      <c r="H22" s="16">
        <v>11610000</v>
      </c>
      <c r="I22" s="16">
        <v>11610000</v>
      </c>
    </row>
    <row r="23" spans="1:9" x14ac:dyDescent="0.2">
      <c r="A23" s="10" t="s">
        <v>33</v>
      </c>
      <c r="B23" s="11"/>
      <c r="C23" s="25">
        <v>45287732</v>
      </c>
      <c r="D23" s="25">
        <v>47497192</v>
      </c>
      <c r="E23" s="25">
        <v>51286931</v>
      </c>
      <c r="F23" s="16">
        <f t="shared" ref="F23:I23" si="0">E34</f>
        <v>56119875.840000004</v>
      </c>
      <c r="G23" s="16">
        <f t="shared" si="0"/>
        <v>20341264.719999999</v>
      </c>
      <c r="H23" s="16">
        <f t="shared" si="0"/>
        <v>20817328.879999999</v>
      </c>
      <c r="I23" s="16">
        <f t="shared" si="0"/>
        <v>17817328.879999999</v>
      </c>
    </row>
    <row r="24" spans="1:9" x14ac:dyDescent="0.2">
      <c r="A24" s="10" t="s">
        <v>34</v>
      </c>
      <c r="B24" s="11"/>
      <c r="C24" s="25">
        <v>7955172</v>
      </c>
      <c r="D24" s="25">
        <v>9360924</v>
      </c>
      <c r="E24" s="25">
        <v>7946258.2400000002</v>
      </c>
      <c r="F24" s="16">
        <v>7265515.7699999996</v>
      </c>
      <c r="G24" s="16">
        <v>9175068.3200000003</v>
      </c>
      <c r="H24" s="16">
        <v>8000000</v>
      </c>
      <c r="I24" s="16">
        <v>8000000</v>
      </c>
    </row>
    <row r="25" spans="1:9" x14ac:dyDescent="0.2">
      <c r="A25" s="10" t="s">
        <v>35</v>
      </c>
      <c r="B25" s="11"/>
      <c r="C25" s="25">
        <v>5745712</v>
      </c>
      <c r="D25" s="25">
        <v>5571185</v>
      </c>
      <c r="E25" s="21">
        <v>3113313.4</v>
      </c>
      <c r="F25" s="16">
        <v>18044126.890000001</v>
      </c>
      <c r="G25" s="16">
        <f>8699004.16-200000</f>
        <v>8499004.1600000001</v>
      </c>
      <c r="H25" s="16">
        <v>11000000</v>
      </c>
      <c r="I25" s="16">
        <v>11000000</v>
      </c>
    </row>
    <row r="26" spans="1:9" x14ac:dyDescent="0.2">
      <c r="A26" s="10"/>
      <c r="B26" s="11"/>
      <c r="C26" s="25"/>
      <c r="D26" s="25"/>
      <c r="E26" s="25"/>
      <c r="F26" s="16"/>
      <c r="G26" s="16"/>
      <c r="H26" s="16"/>
      <c r="I26" s="16"/>
    </row>
    <row r="27" spans="1:9" x14ac:dyDescent="0.2">
      <c r="A27" s="18" t="s">
        <v>36</v>
      </c>
      <c r="B27" s="19"/>
      <c r="C27" s="20"/>
      <c r="D27" s="20"/>
      <c r="E27" s="20"/>
      <c r="F27" s="20"/>
      <c r="G27" s="20"/>
      <c r="H27" s="21"/>
      <c r="I27" s="21"/>
    </row>
    <row r="28" spans="1:9" x14ac:dyDescent="0.2">
      <c r="A28" s="18" t="s">
        <v>37</v>
      </c>
      <c r="B28" s="22"/>
      <c r="C28" s="101"/>
      <c r="D28" s="20"/>
      <c r="E28" s="20"/>
      <c r="F28" s="20"/>
      <c r="G28" s="20"/>
      <c r="H28" s="21"/>
      <c r="I28" s="21"/>
    </row>
    <row r="29" spans="1:9" x14ac:dyDescent="0.2">
      <c r="A29" s="23" t="s">
        <v>152</v>
      </c>
      <c r="B29" s="24"/>
      <c r="C29" s="25"/>
      <c r="D29" s="25"/>
      <c r="E29" s="25"/>
      <c r="F29" s="25">
        <v>-25000000</v>
      </c>
      <c r="G29" s="25">
        <v>-200000</v>
      </c>
      <c r="H29" s="25"/>
      <c r="I29" s="25"/>
    </row>
    <row r="30" spans="1:9" x14ac:dyDescent="0.2">
      <c r="A30" s="23"/>
      <c r="B30" s="24"/>
      <c r="C30" s="25"/>
      <c r="D30" s="25"/>
      <c r="E30" s="25"/>
      <c r="F30" s="25"/>
      <c r="G30" s="25"/>
      <c r="H30" s="25"/>
      <c r="I30" s="25"/>
    </row>
    <row r="31" spans="1:9" x14ac:dyDescent="0.2">
      <c r="A31" s="23"/>
      <c r="B31" s="24"/>
      <c r="C31" s="25"/>
      <c r="D31" s="25"/>
      <c r="E31" s="25"/>
      <c r="F31" s="25"/>
      <c r="G31" s="25"/>
      <c r="H31" s="25"/>
      <c r="I31" s="25"/>
    </row>
    <row r="32" spans="1:9" x14ac:dyDescent="0.2">
      <c r="A32" s="18" t="s">
        <v>39</v>
      </c>
      <c r="B32" s="22"/>
      <c r="C32" s="21">
        <v>0</v>
      </c>
      <c r="D32" s="21">
        <v>0</v>
      </c>
      <c r="E32" s="21">
        <v>0</v>
      </c>
      <c r="F32" s="21">
        <f t="shared" ref="F32:H32" si="1">SUM(F29:F31)</f>
        <v>-25000000</v>
      </c>
      <c r="G32" s="21">
        <f t="shared" si="1"/>
        <v>-200000</v>
      </c>
      <c r="H32" s="21">
        <f t="shared" si="1"/>
        <v>0</v>
      </c>
      <c r="I32" s="21">
        <f t="shared" ref="I32" si="2">SUM(I29:I31)</f>
        <v>0</v>
      </c>
    </row>
    <row r="33" spans="1:9" x14ac:dyDescent="0.2">
      <c r="A33" s="10"/>
      <c r="B33" s="11"/>
      <c r="C33" s="25"/>
      <c r="D33" s="25"/>
      <c r="E33" s="25"/>
      <c r="F33" s="16"/>
      <c r="G33" s="16"/>
      <c r="H33" s="16"/>
      <c r="I33" s="16"/>
    </row>
    <row r="34" spans="1:9" x14ac:dyDescent="0.2">
      <c r="A34" s="10" t="s">
        <v>40</v>
      </c>
      <c r="B34" s="11"/>
      <c r="C34" s="21">
        <v>47497192</v>
      </c>
      <c r="D34" s="21">
        <v>51286931</v>
      </c>
      <c r="E34" s="21">
        <v>56119875.840000004</v>
      </c>
      <c r="F34" s="17">
        <f t="shared" ref="F34:I34" si="3">+F23+F24-F25+F32</f>
        <v>20341264.719999999</v>
      </c>
      <c r="G34" s="17">
        <f t="shared" si="3"/>
        <v>20817328.879999999</v>
      </c>
      <c r="H34" s="17">
        <f t="shared" si="3"/>
        <v>17817328.879999999</v>
      </c>
      <c r="I34" s="17">
        <f t="shared" si="3"/>
        <v>14817328.879999999</v>
      </c>
    </row>
    <row r="35" spans="1:9" x14ac:dyDescent="0.2">
      <c r="A35" s="26"/>
      <c r="B35" s="27"/>
      <c r="C35" s="38"/>
      <c r="D35" s="38"/>
      <c r="E35" s="25"/>
      <c r="F35" s="16"/>
      <c r="G35" s="16"/>
      <c r="H35" s="16"/>
      <c r="I35" s="16"/>
    </row>
    <row r="36" spans="1:9" x14ac:dyDescent="0.2">
      <c r="A36" s="10" t="s">
        <v>41</v>
      </c>
      <c r="B36" s="11"/>
      <c r="C36" s="38">
        <v>3674364</v>
      </c>
      <c r="D36" s="38">
        <v>3470767</v>
      </c>
      <c r="E36" s="25">
        <v>6506582.3399999999</v>
      </c>
      <c r="F36" s="16">
        <v>10604412.33</v>
      </c>
      <c r="G36" s="16">
        <v>4431776.92</v>
      </c>
      <c r="H36" s="16"/>
      <c r="I36" s="16"/>
    </row>
    <row r="37" spans="1:9" x14ac:dyDescent="0.2">
      <c r="A37" s="26"/>
      <c r="B37" s="27"/>
      <c r="C37" s="38"/>
      <c r="D37" s="38"/>
      <c r="E37" s="25"/>
      <c r="F37" s="16"/>
      <c r="G37" s="16"/>
      <c r="H37" s="16"/>
      <c r="I37" s="16"/>
    </row>
    <row r="38" spans="1:9" x14ac:dyDescent="0.2">
      <c r="A38" s="10" t="s">
        <v>42</v>
      </c>
      <c r="B38" s="29"/>
      <c r="C38" s="47">
        <v>43822828</v>
      </c>
      <c r="D38" s="47">
        <v>47816164</v>
      </c>
      <c r="E38" s="48">
        <v>49613293.5</v>
      </c>
      <c r="F38" s="31">
        <f t="shared" ref="F38:I38" si="4">F34-F36</f>
        <v>9736852.3899999987</v>
      </c>
      <c r="G38" s="31">
        <f t="shared" si="4"/>
        <v>16385551.959999999</v>
      </c>
      <c r="H38" s="31">
        <f t="shared" si="4"/>
        <v>17817328.879999999</v>
      </c>
      <c r="I38" s="31">
        <f t="shared" si="4"/>
        <v>14817328.879999999</v>
      </c>
    </row>
    <row r="39" spans="1:9" x14ac:dyDescent="0.2">
      <c r="A39" s="32"/>
      <c r="B39" s="32"/>
      <c r="C39" s="33"/>
      <c r="D39" s="33"/>
      <c r="E39" s="33"/>
      <c r="F39" s="33"/>
      <c r="G39" s="33"/>
      <c r="H39" s="33"/>
      <c r="I39" s="33"/>
    </row>
    <row r="40" spans="1:9" x14ac:dyDescent="0.2">
      <c r="A40" s="34" t="s">
        <v>43</v>
      </c>
      <c r="B40" s="3"/>
      <c r="C40" s="35"/>
      <c r="D40" s="35"/>
      <c r="E40" s="36"/>
      <c r="F40" s="36"/>
      <c r="G40" s="36"/>
      <c r="H40" s="36"/>
      <c r="I40" s="36"/>
    </row>
    <row r="41" spans="1:9" x14ac:dyDescent="0.2">
      <c r="A41" s="37" t="s">
        <v>44</v>
      </c>
      <c r="B41" s="27"/>
      <c r="C41" s="38"/>
      <c r="D41" s="38"/>
      <c r="E41" s="28"/>
      <c r="F41" s="28"/>
      <c r="G41" s="28"/>
      <c r="H41" s="28"/>
      <c r="I41" s="28"/>
    </row>
    <row r="42" spans="1:9" x14ac:dyDescent="0.2">
      <c r="A42" s="10"/>
      <c r="B42" s="11"/>
      <c r="C42" s="16"/>
      <c r="D42" s="16"/>
      <c r="E42" s="16"/>
      <c r="F42" s="16"/>
      <c r="G42" s="16"/>
      <c r="H42" s="16"/>
      <c r="I42" s="16"/>
    </row>
    <row r="43" spans="1:9" x14ac:dyDescent="0.2">
      <c r="A43" s="10" t="s">
        <v>45</v>
      </c>
      <c r="B43" s="11"/>
      <c r="C43" s="25"/>
      <c r="D43" s="25"/>
      <c r="E43" s="16"/>
      <c r="F43" s="16"/>
      <c r="G43" s="16"/>
      <c r="H43" s="16"/>
      <c r="I43" s="16"/>
    </row>
    <row r="44" spans="1:9" x14ac:dyDescent="0.2">
      <c r="A44" s="10"/>
      <c r="B44" s="11"/>
      <c r="C44" s="25"/>
      <c r="D44" s="25"/>
      <c r="E44" s="16"/>
      <c r="F44" s="16"/>
      <c r="G44" s="16"/>
      <c r="H44" s="16"/>
      <c r="I44" s="16"/>
    </row>
    <row r="45" spans="1:9" x14ac:dyDescent="0.2">
      <c r="A45" s="37" t="s">
        <v>46</v>
      </c>
      <c r="B45" s="29"/>
      <c r="C45" s="25"/>
      <c r="D45" s="25"/>
      <c r="E45" s="16"/>
      <c r="F45" s="16"/>
      <c r="G45" s="16"/>
      <c r="H45" s="16"/>
      <c r="I45" s="16"/>
    </row>
    <row r="46" spans="1:9" x14ac:dyDescent="0.2">
      <c r="A46" s="39" t="s">
        <v>47</v>
      </c>
      <c r="B46" s="40"/>
      <c r="C46" s="25"/>
      <c r="D46" s="25"/>
      <c r="E46" s="16"/>
      <c r="F46" s="16"/>
      <c r="G46" s="16"/>
      <c r="H46" s="16"/>
      <c r="I46" s="16"/>
    </row>
  </sheetData>
  <mergeCells count="1">
    <mergeCell ref="A19:I19"/>
  </mergeCells>
  <pageMargins left="0.7" right="0.7" top="0.75" bottom="0.75" header="0.3" footer="0.3"/>
  <pageSetup scale="89"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D5B05C-BAAF-4C20-9EB6-53B7A7220ED6}">
  <sheetPr>
    <pageSetUpPr fitToPage="1"/>
  </sheetPr>
  <dimension ref="A1:J69"/>
  <sheetViews>
    <sheetView view="pageBreakPreview" topLeftCell="A9" zoomScaleNormal="110" zoomScaleSheetLayoutView="100" workbookViewId="0">
      <selection activeCell="J8" sqref="J8"/>
    </sheetView>
  </sheetViews>
  <sheetFormatPr defaultColWidth="8.7109375" defaultRowHeight="12.75" x14ac:dyDescent="0.2"/>
  <cols>
    <col min="1" max="2" width="14.7109375" style="100" customWidth="1"/>
    <col min="3" max="8" width="14" style="100" customWidth="1"/>
    <col min="9" max="9" width="13.140625" style="100" customWidth="1"/>
    <col min="10" max="10" width="6.5703125" style="100" customWidth="1"/>
    <col min="11" max="16384" width="8.7109375" style="100"/>
  </cols>
  <sheetData>
    <row r="1" spans="1:9" x14ac:dyDescent="0.2">
      <c r="A1" s="126"/>
      <c r="B1" s="126"/>
      <c r="C1" s="126"/>
      <c r="D1" s="126"/>
      <c r="E1" s="126"/>
      <c r="F1" s="126"/>
      <c r="G1" s="126"/>
      <c r="H1" s="126"/>
      <c r="I1" s="126"/>
    </row>
    <row r="2" spans="1:9" s="120" customFormat="1" x14ac:dyDescent="0.2">
      <c r="A2" s="1" t="s">
        <v>0</v>
      </c>
      <c r="B2" s="127" t="s">
        <v>1</v>
      </c>
      <c r="C2" s="3"/>
      <c r="D2" s="3"/>
      <c r="E2" s="1"/>
      <c r="F2" s="1"/>
      <c r="G2" s="4" t="s">
        <v>2</v>
      </c>
      <c r="H2" s="127" t="s">
        <v>154</v>
      </c>
      <c r="I2" s="3"/>
    </row>
    <row r="3" spans="1:9" s="120" customFormat="1" x14ac:dyDescent="0.2">
      <c r="A3" s="1" t="s">
        <v>4</v>
      </c>
      <c r="B3" s="127" t="s">
        <v>155</v>
      </c>
      <c r="C3" s="3"/>
      <c r="D3" s="3"/>
      <c r="E3" s="1"/>
      <c r="F3" s="1"/>
      <c r="G3" s="4" t="s">
        <v>6</v>
      </c>
      <c r="H3" s="128" t="s">
        <v>156</v>
      </c>
      <c r="I3" s="5"/>
    </row>
    <row r="4" spans="1:9" s="120" customFormat="1" x14ac:dyDescent="0.2">
      <c r="A4" s="1" t="s">
        <v>8</v>
      </c>
      <c r="B4" s="127" t="s">
        <v>165</v>
      </c>
      <c r="C4" s="3"/>
      <c r="D4" s="3"/>
      <c r="E4" s="1"/>
      <c r="F4" s="1"/>
      <c r="G4" s="4" t="s">
        <v>10</v>
      </c>
      <c r="H4" s="127" t="s">
        <v>11</v>
      </c>
      <c r="I4" s="3"/>
    </row>
    <row r="5" spans="1:9" s="120" customFormat="1" x14ac:dyDescent="0.2">
      <c r="A5" s="1"/>
      <c r="B5" s="127" t="s">
        <v>166</v>
      </c>
      <c r="C5" s="3"/>
      <c r="D5" s="3"/>
      <c r="E5" s="1"/>
      <c r="F5" s="1"/>
      <c r="G5" s="4"/>
      <c r="H5" s="127"/>
      <c r="I5" s="3"/>
    </row>
    <row r="6" spans="1:9" s="120" customFormat="1" x14ac:dyDescent="0.2">
      <c r="A6" s="1" t="s">
        <v>12</v>
      </c>
      <c r="B6" s="127" t="s">
        <v>167</v>
      </c>
      <c r="C6" s="5"/>
      <c r="D6" s="5"/>
      <c r="E6" s="1"/>
      <c r="F6" s="1"/>
      <c r="G6" s="4" t="s">
        <v>14</v>
      </c>
      <c r="H6" s="128" t="s">
        <v>168</v>
      </c>
      <c r="I6" s="5"/>
    </row>
    <row r="7" spans="1:9" s="120" customFormat="1" x14ac:dyDescent="0.2">
      <c r="A7" s="1"/>
      <c r="B7" s="1"/>
      <c r="C7" s="1"/>
      <c r="D7" s="1"/>
      <c r="E7" s="1"/>
      <c r="F7" s="1"/>
      <c r="G7" s="1"/>
      <c r="H7" s="1"/>
      <c r="I7" s="1"/>
    </row>
    <row r="8" spans="1:9" s="120" customFormat="1" x14ac:dyDescent="0.2">
      <c r="A8" s="1"/>
      <c r="B8" s="1"/>
      <c r="C8" s="1"/>
      <c r="D8" s="1"/>
      <c r="E8" s="1"/>
      <c r="F8" s="1"/>
      <c r="G8" s="1"/>
      <c r="H8" s="1"/>
      <c r="I8" s="1"/>
    </row>
    <row r="9" spans="1:9" s="120" customFormat="1" x14ac:dyDescent="0.2">
      <c r="A9" s="220" t="s">
        <v>169</v>
      </c>
      <c r="B9" s="220"/>
      <c r="C9" s="220"/>
      <c r="D9" s="220"/>
      <c r="E9" s="220"/>
      <c r="F9" s="220"/>
      <c r="G9" s="220"/>
      <c r="H9" s="220"/>
      <c r="I9" s="220"/>
    </row>
    <row r="10" spans="1:9" s="120" customFormat="1" x14ac:dyDescent="0.2">
      <c r="A10" s="220"/>
      <c r="B10" s="220"/>
      <c r="C10" s="220"/>
      <c r="D10" s="220"/>
      <c r="E10" s="220"/>
      <c r="F10" s="220"/>
      <c r="G10" s="220"/>
      <c r="H10" s="220"/>
      <c r="I10" s="220"/>
    </row>
    <row r="11" spans="1:9" s="120" customFormat="1" x14ac:dyDescent="0.2">
      <c r="A11" s="220"/>
      <c r="B11" s="220"/>
      <c r="C11" s="220"/>
      <c r="D11" s="220"/>
      <c r="E11" s="220"/>
      <c r="F11" s="220"/>
      <c r="G11" s="220"/>
      <c r="H11" s="220"/>
      <c r="I11" s="220"/>
    </row>
    <row r="12" spans="1:9" s="120" customFormat="1" x14ac:dyDescent="0.2">
      <c r="A12" s="129"/>
      <c r="B12" s="129"/>
      <c r="C12" s="129"/>
      <c r="D12" s="129"/>
      <c r="E12" s="129"/>
      <c r="F12" s="129"/>
      <c r="G12" s="129"/>
      <c r="H12" s="129"/>
      <c r="I12" s="129"/>
    </row>
    <row r="13" spans="1:9" s="120" customFormat="1" x14ac:dyDescent="0.2">
      <c r="A13" s="207" t="s">
        <v>170</v>
      </c>
      <c r="B13" s="207"/>
      <c r="C13" s="207"/>
      <c r="D13" s="207"/>
      <c r="E13" s="207"/>
      <c r="F13" s="207"/>
      <c r="G13" s="207"/>
      <c r="H13" s="207"/>
      <c r="I13" s="207"/>
    </row>
    <row r="14" spans="1:9" s="120" customFormat="1" x14ac:dyDescent="0.2">
      <c r="A14" s="207"/>
      <c r="B14" s="207"/>
      <c r="C14" s="207"/>
      <c r="D14" s="207"/>
      <c r="E14" s="207"/>
      <c r="F14" s="207"/>
      <c r="G14" s="207"/>
      <c r="H14" s="207"/>
      <c r="I14" s="207"/>
    </row>
    <row r="15" spans="1:9" s="120" customFormat="1" x14ac:dyDescent="0.2">
      <c r="A15" s="220" t="s">
        <v>171</v>
      </c>
      <c r="B15" s="220"/>
      <c r="C15" s="220"/>
      <c r="D15" s="220"/>
      <c r="E15" s="220"/>
      <c r="F15" s="220"/>
      <c r="G15" s="220"/>
      <c r="H15" s="220"/>
      <c r="I15" s="220"/>
    </row>
    <row r="16" spans="1:9" s="120" customFormat="1" x14ac:dyDescent="0.2">
      <c r="A16" s="220"/>
      <c r="B16" s="220"/>
      <c r="C16" s="220"/>
      <c r="D16" s="220"/>
      <c r="E16" s="220"/>
      <c r="F16" s="220"/>
      <c r="G16" s="220"/>
      <c r="H16" s="220"/>
      <c r="I16" s="220"/>
    </row>
    <row r="17" spans="1:9" s="120" customFormat="1" x14ac:dyDescent="0.2">
      <c r="A17" s="220"/>
      <c r="B17" s="220"/>
      <c r="C17" s="220"/>
      <c r="D17" s="220"/>
      <c r="E17" s="220"/>
      <c r="F17" s="220"/>
      <c r="G17" s="220"/>
      <c r="H17" s="220"/>
      <c r="I17" s="220"/>
    </row>
    <row r="18" spans="1:9" s="120" customFormat="1" ht="31.5" customHeight="1" x14ac:dyDescent="0.2">
      <c r="A18" s="220"/>
      <c r="B18" s="220"/>
      <c r="C18" s="220"/>
      <c r="D18" s="220"/>
      <c r="E18" s="220"/>
      <c r="F18" s="220"/>
      <c r="G18" s="220"/>
      <c r="H18" s="220"/>
      <c r="I18" s="220"/>
    </row>
    <row r="19" spans="1:9" s="120" customFormat="1" x14ac:dyDescent="0.2">
      <c r="A19" s="1"/>
      <c r="B19" s="1"/>
      <c r="C19" s="1"/>
      <c r="D19" s="1"/>
      <c r="E19" s="1"/>
      <c r="F19" s="1"/>
      <c r="G19" s="1"/>
      <c r="H19" s="1"/>
      <c r="I19" s="1"/>
    </row>
    <row r="20" spans="1:9" s="120" customFormat="1" x14ac:dyDescent="0.2">
      <c r="A20" s="207" t="s">
        <v>172</v>
      </c>
      <c r="B20" s="207"/>
      <c r="C20" s="207"/>
      <c r="D20" s="207"/>
      <c r="E20" s="207"/>
      <c r="F20" s="207"/>
      <c r="G20" s="207"/>
      <c r="H20" s="207"/>
      <c r="I20" s="207"/>
    </row>
    <row r="21" spans="1:9" s="120" customFormat="1" x14ac:dyDescent="0.2">
      <c r="A21" s="207"/>
      <c r="B21" s="207"/>
      <c r="C21" s="207"/>
      <c r="D21" s="207"/>
      <c r="E21" s="207"/>
      <c r="F21" s="207"/>
      <c r="G21" s="207"/>
      <c r="H21" s="207"/>
      <c r="I21" s="207"/>
    </row>
    <row r="22" spans="1:9" s="120" customFormat="1" x14ac:dyDescent="0.2">
      <c r="A22" s="207"/>
      <c r="B22" s="207"/>
      <c r="C22" s="207"/>
      <c r="D22" s="207"/>
      <c r="E22" s="207"/>
      <c r="F22" s="207"/>
      <c r="G22" s="207"/>
      <c r="H22" s="207"/>
      <c r="I22" s="207"/>
    </row>
    <row r="23" spans="1:9" s="120" customFormat="1" x14ac:dyDescent="0.2">
      <c r="B23" s="1"/>
      <c r="C23" s="1"/>
      <c r="D23" s="1"/>
      <c r="E23" s="1"/>
      <c r="F23" s="1"/>
      <c r="G23" s="1"/>
      <c r="H23" s="1"/>
      <c r="I23" s="1"/>
    </row>
    <row r="24" spans="1:9" s="120" customFormat="1" x14ac:dyDescent="0.2">
      <c r="A24" s="207" t="s">
        <v>173</v>
      </c>
      <c r="B24" s="207"/>
      <c r="C24" s="207"/>
      <c r="D24" s="207"/>
      <c r="E24" s="207"/>
      <c r="F24" s="207"/>
      <c r="G24" s="207"/>
      <c r="H24" s="207"/>
      <c r="I24" s="207"/>
    </row>
    <row r="25" spans="1:9" s="120" customFormat="1" x14ac:dyDescent="0.2">
      <c r="A25" s="207"/>
      <c r="B25" s="207"/>
      <c r="C25" s="207"/>
      <c r="D25" s="207"/>
      <c r="E25" s="207"/>
      <c r="F25" s="207"/>
      <c r="G25" s="207"/>
      <c r="H25" s="207"/>
      <c r="I25" s="207"/>
    </row>
    <row r="26" spans="1:9" s="120" customFormat="1" x14ac:dyDescent="0.2">
      <c r="A26" s="207"/>
      <c r="B26" s="207"/>
      <c r="C26" s="207"/>
      <c r="D26" s="207"/>
      <c r="E26" s="207"/>
      <c r="F26" s="207"/>
      <c r="G26" s="207"/>
      <c r="H26" s="207"/>
      <c r="I26" s="207"/>
    </row>
    <row r="27" spans="1:9" s="120" customFormat="1" x14ac:dyDescent="0.2">
      <c r="A27" s="207"/>
      <c r="B27" s="207"/>
      <c r="C27" s="207"/>
      <c r="D27" s="207"/>
      <c r="E27" s="207"/>
      <c r="F27" s="207"/>
      <c r="G27" s="207"/>
      <c r="H27" s="207"/>
      <c r="I27" s="207"/>
    </row>
    <row r="28" spans="1:9" s="120" customFormat="1" x14ac:dyDescent="0.2">
      <c r="A28" s="207"/>
      <c r="B28" s="207"/>
      <c r="C28" s="207"/>
      <c r="D28" s="207"/>
      <c r="E28" s="207"/>
      <c r="F28" s="207"/>
      <c r="G28" s="207"/>
      <c r="H28" s="207"/>
      <c r="I28" s="207"/>
    </row>
    <row r="29" spans="1:9" s="120" customFormat="1" x14ac:dyDescent="0.2">
      <c r="A29" s="207"/>
      <c r="B29" s="207"/>
      <c r="C29" s="207"/>
      <c r="D29" s="207"/>
      <c r="E29" s="207"/>
      <c r="F29" s="207"/>
      <c r="G29" s="207"/>
      <c r="H29" s="207"/>
      <c r="I29" s="207"/>
    </row>
    <row r="30" spans="1:9" s="120" customFormat="1" x14ac:dyDescent="0.2">
      <c r="A30" s="119"/>
      <c r="B30" s="119"/>
      <c r="C30" s="119"/>
      <c r="D30" s="119"/>
      <c r="E30" s="119"/>
      <c r="F30" s="119"/>
      <c r="G30" s="119"/>
      <c r="H30" s="119"/>
      <c r="I30" s="119"/>
    </row>
    <row r="31" spans="1:9" s="120" customFormat="1" x14ac:dyDescent="0.2">
      <c r="A31" s="249" t="s">
        <v>174</v>
      </c>
      <c r="B31" s="249"/>
      <c r="C31" s="249"/>
      <c r="D31" s="249"/>
      <c r="E31" s="249"/>
      <c r="F31" s="249"/>
      <c r="G31" s="249"/>
      <c r="H31" s="249"/>
      <c r="I31" s="249"/>
    </row>
    <row r="32" spans="1:9" s="120" customFormat="1" x14ac:dyDescent="0.2">
      <c r="A32" s="249"/>
      <c r="B32" s="249"/>
      <c r="C32" s="249"/>
      <c r="D32" s="249"/>
      <c r="E32" s="249"/>
      <c r="F32" s="249"/>
      <c r="G32" s="249"/>
      <c r="H32" s="249"/>
      <c r="I32" s="249"/>
    </row>
    <row r="33" spans="1:10" s="120" customFormat="1" x14ac:dyDescent="0.2">
      <c r="A33" s="249"/>
      <c r="B33" s="249"/>
      <c r="C33" s="249"/>
      <c r="D33" s="249"/>
      <c r="E33" s="249"/>
      <c r="F33" s="249"/>
      <c r="G33" s="249"/>
      <c r="H33" s="249"/>
      <c r="I33" s="249"/>
    </row>
    <row r="34" spans="1:10" s="120" customFormat="1" x14ac:dyDescent="0.2">
      <c r="A34" s="249"/>
      <c r="B34" s="249"/>
      <c r="C34" s="249"/>
      <c r="D34" s="249"/>
      <c r="E34" s="249"/>
      <c r="F34" s="249"/>
      <c r="G34" s="249"/>
      <c r="H34" s="249"/>
      <c r="I34" s="249"/>
    </row>
    <row r="35" spans="1:10" s="120" customFormat="1" x14ac:dyDescent="0.2">
      <c r="A35" s="249" t="s">
        <v>175</v>
      </c>
      <c r="B35" s="249"/>
      <c r="C35" s="249"/>
      <c r="D35" s="249"/>
      <c r="E35" s="249"/>
      <c r="F35" s="249"/>
      <c r="G35" s="249"/>
      <c r="H35" s="249"/>
      <c r="I35" s="249"/>
    </row>
    <row r="36" spans="1:10" s="120" customFormat="1" x14ac:dyDescent="0.2">
      <c r="A36" s="249"/>
      <c r="B36" s="249"/>
      <c r="C36" s="249"/>
      <c r="D36" s="249"/>
      <c r="E36" s="249"/>
      <c r="F36" s="249"/>
      <c r="G36" s="249"/>
      <c r="H36" s="249"/>
      <c r="I36" s="249"/>
    </row>
    <row r="37" spans="1:10" s="120" customFormat="1" x14ac:dyDescent="0.2">
      <c r="A37" s="249"/>
      <c r="B37" s="249"/>
      <c r="C37" s="249"/>
      <c r="D37" s="249"/>
      <c r="E37" s="249"/>
      <c r="F37" s="249"/>
      <c r="G37" s="249"/>
      <c r="H37" s="249"/>
      <c r="I37" s="249"/>
    </row>
    <row r="38" spans="1:10" s="120" customFormat="1" x14ac:dyDescent="0.2">
      <c r="A38" s="249"/>
      <c r="B38" s="249"/>
      <c r="C38" s="249"/>
      <c r="D38" s="249"/>
      <c r="E38" s="249"/>
      <c r="F38" s="249"/>
      <c r="G38" s="249"/>
      <c r="H38" s="249"/>
      <c r="I38" s="249"/>
    </row>
    <row r="39" spans="1:10" s="120" customFormat="1" x14ac:dyDescent="0.2">
      <c r="A39" s="119"/>
      <c r="B39" s="119"/>
      <c r="C39" s="119"/>
      <c r="D39" s="119"/>
      <c r="E39" s="119"/>
      <c r="F39" s="119"/>
      <c r="G39" s="119"/>
      <c r="H39" s="119"/>
      <c r="I39" s="119"/>
    </row>
    <row r="40" spans="1:10" s="120" customFormat="1" x14ac:dyDescent="0.2">
      <c r="A40" s="119"/>
      <c r="B40" s="119"/>
      <c r="C40" s="119"/>
      <c r="D40" s="119"/>
      <c r="E40" s="119"/>
      <c r="F40" s="119"/>
      <c r="G40" s="119"/>
      <c r="H40" s="119"/>
      <c r="I40" s="119"/>
    </row>
    <row r="41" spans="1:10" s="120" customFormat="1" x14ac:dyDescent="0.2">
      <c r="A41" s="1"/>
      <c r="B41" s="1"/>
      <c r="C41" s="1"/>
      <c r="D41" s="1"/>
      <c r="E41" s="1"/>
      <c r="F41" s="1"/>
      <c r="G41" s="1"/>
      <c r="H41" s="1"/>
      <c r="I41" s="1"/>
    </row>
    <row r="42" spans="1:10" s="120" customFormat="1" x14ac:dyDescent="0.2">
      <c r="A42" s="215" t="s">
        <v>22</v>
      </c>
      <c r="B42" s="216"/>
      <c r="C42" s="216"/>
      <c r="D42" s="216"/>
      <c r="E42" s="216"/>
      <c r="F42" s="216"/>
      <c r="G42" s="216"/>
      <c r="H42" s="216"/>
      <c r="I42" s="217"/>
    </row>
    <row r="43" spans="1:10" s="120" customFormat="1" x14ac:dyDescent="0.2">
      <c r="A43" s="10"/>
      <c r="B43" s="11"/>
      <c r="C43" s="12" t="s">
        <v>23</v>
      </c>
      <c r="D43" s="12" t="s">
        <v>24</v>
      </c>
      <c r="E43" s="12" t="s">
        <v>25</v>
      </c>
      <c r="F43" s="12" t="s">
        <v>26</v>
      </c>
      <c r="G43" s="12" t="s">
        <v>27</v>
      </c>
      <c r="H43" s="12" t="s">
        <v>28</v>
      </c>
      <c r="I43" s="12" t="s">
        <v>29</v>
      </c>
    </row>
    <row r="44" spans="1:10" s="120" customFormat="1" x14ac:dyDescent="0.2">
      <c r="A44" s="10"/>
      <c r="B44" s="11"/>
      <c r="C44" s="123" t="s">
        <v>30</v>
      </c>
      <c r="D44" s="14" t="s">
        <v>30</v>
      </c>
      <c r="E44" s="14" t="s">
        <v>30</v>
      </c>
      <c r="F44" s="14" t="s">
        <v>30</v>
      </c>
      <c r="G44" s="14" t="s">
        <v>30</v>
      </c>
      <c r="H44" s="14" t="s">
        <v>31</v>
      </c>
      <c r="I44" s="14" t="s">
        <v>31</v>
      </c>
    </row>
    <row r="45" spans="1:10" x14ac:dyDescent="0.2">
      <c r="A45" s="130" t="s">
        <v>32</v>
      </c>
      <c r="B45" s="131"/>
      <c r="C45" s="132">
        <v>0</v>
      </c>
      <c r="D45" s="132">
        <v>0</v>
      </c>
      <c r="E45" s="111">
        <v>900000</v>
      </c>
      <c r="F45" s="111">
        <v>3200000</v>
      </c>
      <c r="G45" s="111">
        <v>6400000</v>
      </c>
      <c r="H45" s="111">
        <v>6400000</v>
      </c>
      <c r="I45" s="111">
        <v>6400000</v>
      </c>
    </row>
    <row r="46" spans="1:10" x14ac:dyDescent="0.2">
      <c r="A46" s="130" t="s">
        <v>33</v>
      </c>
      <c r="B46" s="131"/>
      <c r="C46" s="132">
        <f t="shared" ref="C46:I46" si="0">B57</f>
        <v>0</v>
      </c>
      <c r="D46" s="132">
        <f t="shared" si="0"/>
        <v>0</v>
      </c>
      <c r="E46" s="132">
        <f t="shared" si="0"/>
        <v>0</v>
      </c>
      <c r="F46" s="132">
        <f t="shared" si="0"/>
        <v>3211104.73</v>
      </c>
      <c r="G46" s="132">
        <f t="shared" si="0"/>
        <v>7464813.7800000003</v>
      </c>
      <c r="H46" s="132">
        <f t="shared" si="0"/>
        <v>7012952.1099999994</v>
      </c>
      <c r="I46" s="132">
        <f t="shared" si="0"/>
        <v>8512952.1099999994</v>
      </c>
    </row>
    <row r="47" spans="1:10" x14ac:dyDescent="0.2">
      <c r="A47" s="130" t="s">
        <v>34</v>
      </c>
      <c r="B47" s="131"/>
      <c r="C47" s="132">
        <v>0</v>
      </c>
      <c r="D47" s="132">
        <v>0</v>
      </c>
      <c r="E47" s="111">
        <v>3437517.33</v>
      </c>
      <c r="F47" s="111">
        <v>5563571.3499999996</v>
      </c>
      <c r="G47" s="111">
        <v>1955483.91</v>
      </c>
      <c r="H47" s="111">
        <v>4000000</v>
      </c>
      <c r="I47" s="111">
        <v>4000000</v>
      </c>
      <c r="J47" s="133"/>
    </row>
    <row r="48" spans="1:10" x14ac:dyDescent="0.2">
      <c r="A48" s="130" t="s">
        <v>35</v>
      </c>
      <c r="B48" s="131"/>
      <c r="C48" s="132">
        <v>0</v>
      </c>
      <c r="D48" s="134">
        <v>0</v>
      </c>
      <c r="E48" s="111">
        <v>226412.6</v>
      </c>
      <c r="F48" s="111">
        <v>1309862.3</v>
      </c>
      <c r="G48" s="111">
        <v>2407345.58</v>
      </c>
      <c r="H48" s="111">
        <v>2500000</v>
      </c>
      <c r="I48" s="111">
        <v>2500000</v>
      </c>
    </row>
    <row r="49" spans="1:9" x14ac:dyDescent="0.2">
      <c r="A49" s="130"/>
      <c r="B49" s="131"/>
      <c r="C49" s="132"/>
      <c r="D49" s="132"/>
      <c r="E49" s="132"/>
      <c r="F49" s="111"/>
      <c r="G49" s="111"/>
      <c r="H49" s="111"/>
      <c r="I49" s="111"/>
    </row>
    <row r="50" spans="1:9" x14ac:dyDescent="0.2">
      <c r="A50" s="105" t="s">
        <v>36</v>
      </c>
      <c r="B50" s="104"/>
      <c r="C50" s="108"/>
      <c r="D50" s="108"/>
      <c r="E50" s="108"/>
      <c r="F50" s="108"/>
      <c r="G50" s="108"/>
      <c r="H50" s="135"/>
      <c r="I50" s="135"/>
    </row>
    <row r="51" spans="1:9" x14ac:dyDescent="0.2">
      <c r="A51" s="105" t="s">
        <v>37</v>
      </c>
      <c r="B51" s="106"/>
      <c r="C51" s="108"/>
      <c r="D51" s="108"/>
      <c r="E51" s="108"/>
      <c r="F51" s="108"/>
      <c r="G51" s="108"/>
      <c r="H51" s="135"/>
      <c r="I51" s="135"/>
    </row>
    <row r="52" spans="1:9" x14ac:dyDescent="0.2">
      <c r="A52" s="109"/>
      <c r="B52" s="110"/>
      <c r="C52" s="111"/>
      <c r="D52" s="111"/>
      <c r="E52" s="111"/>
      <c r="F52" s="111"/>
      <c r="G52" s="111"/>
      <c r="H52" s="111"/>
      <c r="I52" s="111"/>
    </row>
    <row r="53" spans="1:9" x14ac:dyDescent="0.2">
      <c r="A53" s="109"/>
      <c r="B53" s="110"/>
      <c r="C53" s="111"/>
      <c r="D53" s="111"/>
      <c r="E53" s="111"/>
      <c r="F53" s="111"/>
      <c r="G53" s="111"/>
      <c r="H53" s="111"/>
      <c r="I53" s="111"/>
    </row>
    <row r="54" spans="1:9" x14ac:dyDescent="0.2">
      <c r="A54" s="109"/>
      <c r="B54" s="110"/>
      <c r="C54" s="111"/>
      <c r="D54" s="111"/>
      <c r="E54" s="111"/>
      <c r="F54" s="111"/>
      <c r="G54" s="111"/>
      <c r="H54" s="111"/>
      <c r="I54" s="111"/>
    </row>
    <row r="55" spans="1:9" x14ac:dyDescent="0.2">
      <c r="A55" s="105" t="s">
        <v>39</v>
      </c>
      <c r="B55" s="106"/>
      <c r="C55" s="135">
        <f t="shared" ref="C55:E55" si="1">SUM(C52:C54)</f>
        <v>0</v>
      </c>
      <c r="D55" s="135">
        <f t="shared" si="1"/>
        <v>0</v>
      </c>
      <c r="E55" s="135">
        <f t="shared" si="1"/>
        <v>0</v>
      </c>
      <c r="F55" s="135">
        <f t="shared" ref="F55:I55" si="2">SUM(F52:F54)</f>
        <v>0</v>
      </c>
      <c r="G55" s="135">
        <f t="shared" si="2"/>
        <v>0</v>
      </c>
      <c r="H55" s="135">
        <f t="shared" si="2"/>
        <v>0</v>
      </c>
      <c r="I55" s="135">
        <f t="shared" si="2"/>
        <v>0</v>
      </c>
    </row>
    <row r="56" spans="1:9" x14ac:dyDescent="0.2">
      <c r="A56" s="130"/>
      <c r="B56" s="131"/>
      <c r="C56" s="132"/>
      <c r="D56" s="132"/>
      <c r="E56" s="132"/>
      <c r="F56" s="111"/>
      <c r="G56" s="111"/>
      <c r="H56" s="111"/>
      <c r="I56" s="111"/>
    </row>
    <row r="57" spans="1:9" x14ac:dyDescent="0.2">
      <c r="A57" s="130" t="s">
        <v>40</v>
      </c>
      <c r="B57" s="131"/>
      <c r="C57" s="134">
        <f>+C46+C47-C48+C55</f>
        <v>0</v>
      </c>
      <c r="D57" s="134">
        <f t="shared" ref="D57" si="3">+D46+D47-D48+D55</f>
        <v>0</v>
      </c>
      <c r="E57" s="134">
        <f>+E46+E47-E48+E55</f>
        <v>3211104.73</v>
      </c>
      <c r="F57" s="135">
        <f>+F46+F47-F48+F55</f>
        <v>7464813.7800000003</v>
      </c>
      <c r="G57" s="135">
        <f>+G46+G47-G48+G55</f>
        <v>7012952.1099999994</v>
      </c>
      <c r="H57" s="135">
        <f t="shared" ref="H57:I57" si="4">+H46+H47-H48+H55</f>
        <v>8512952.1099999994</v>
      </c>
      <c r="I57" s="135">
        <f t="shared" si="4"/>
        <v>10012952.109999999</v>
      </c>
    </row>
    <row r="58" spans="1:9" x14ac:dyDescent="0.2">
      <c r="A58" s="136"/>
      <c r="B58" s="137"/>
      <c r="C58" s="138"/>
      <c r="D58" s="132"/>
      <c r="E58" s="132"/>
      <c r="F58" s="111"/>
      <c r="G58" s="111"/>
      <c r="H58" s="111"/>
      <c r="I58" s="111"/>
    </row>
    <row r="59" spans="1:9" x14ac:dyDescent="0.2">
      <c r="A59" s="130" t="s">
        <v>41</v>
      </c>
      <c r="B59" s="131"/>
      <c r="C59" s="138"/>
      <c r="D59" s="132"/>
      <c r="E59" s="132">
        <v>643297.01</v>
      </c>
      <c r="F59" s="111">
        <v>2405726.27</v>
      </c>
      <c r="G59" s="111">
        <v>2895352.95</v>
      </c>
      <c r="H59" s="111">
        <v>3000000</v>
      </c>
      <c r="I59" s="111">
        <v>3000000</v>
      </c>
    </row>
    <row r="60" spans="1:9" x14ac:dyDescent="0.2">
      <c r="A60" s="136"/>
      <c r="B60" s="137"/>
      <c r="C60" s="138"/>
      <c r="D60" s="132"/>
      <c r="E60" s="132"/>
      <c r="F60" s="132"/>
      <c r="G60" s="132"/>
      <c r="H60" s="132"/>
      <c r="I60" s="132"/>
    </row>
    <row r="61" spans="1:9" x14ac:dyDescent="0.2">
      <c r="A61" s="130" t="s">
        <v>42</v>
      </c>
      <c r="B61" s="139"/>
      <c r="C61" s="140">
        <f t="shared" ref="C61:D61" si="5">C57-C59</f>
        <v>0</v>
      </c>
      <c r="D61" s="141">
        <f t="shared" si="5"/>
        <v>0</v>
      </c>
      <c r="E61" s="141">
        <f>E57-E59</f>
        <v>2567807.7199999997</v>
      </c>
      <c r="F61" s="141">
        <f>F57-F59</f>
        <v>5059087.51</v>
      </c>
      <c r="G61" s="141">
        <f t="shared" ref="G61" si="6">G57-G59</f>
        <v>4117599.1599999992</v>
      </c>
      <c r="H61" s="141">
        <f>H57-H59</f>
        <v>5512952.1099999994</v>
      </c>
      <c r="I61" s="141">
        <f>I57-I59</f>
        <v>7012952.1099999994</v>
      </c>
    </row>
    <row r="62" spans="1:9" s="120" customFormat="1" x14ac:dyDescent="0.2">
      <c r="A62" s="32"/>
      <c r="B62" s="32"/>
      <c r="C62" s="33"/>
      <c r="D62" s="33"/>
      <c r="E62" s="33"/>
      <c r="F62" s="33"/>
      <c r="G62" s="33"/>
      <c r="H62" s="33"/>
      <c r="I62" s="33"/>
    </row>
    <row r="63" spans="1:9" s="120" customFormat="1" x14ac:dyDescent="0.2">
      <c r="A63" s="34" t="s">
        <v>43</v>
      </c>
      <c r="B63" s="3"/>
      <c r="C63" s="35"/>
      <c r="D63" s="35"/>
      <c r="E63" s="36"/>
      <c r="F63" s="36"/>
      <c r="G63" s="36"/>
      <c r="H63" s="36"/>
      <c r="I63" s="36"/>
    </row>
    <row r="64" spans="1:9" s="120" customFormat="1" x14ac:dyDescent="0.2">
      <c r="A64" s="37" t="s">
        <v>44</v>
      </c>
      <c r="B64" s="27"/>
      <c r="C64" s="38"/>
      <c r="D64" s="38"/>
      <c r="E64" s="28"/>
      <c r="F64" s="28"/>
      <c r="G64" s="28"/>
      <c r="H64" s="28"/>
      <c r="I64" s="28"/>
    </row>
    <row r="65" spans="1:9" s="120" customFormat="1" x14ac:dyDescent="0.2">
      <c r="A65" s="10"/>
      <c r="B65" s="11"/>
      <c r="C65" s="16"/>
      <c r="D65" s="16"/>
      <c r="E65" s="16"/>
      <c r="F65" s="16"/>
      <c r="G65" s="16"/>
      <c r="H65" s="16"/>
      <c r="I65" s="16"/>
    </row>
    <row r="66" spans="1:9" s="120" customFormat="1" x14ac:dyDescent="0.2">
      <c r="A66" s="10" t="s">
        <v>45</v>
      </c>
      <c r="B66" s="11"/>
      <c r="C66" s="25"/>
      <c r="D66" s="25"/>
      <c r="E66" s="16"/>
      <c r="F66" s="16"/>
      <c r="G66" s="16"/>
      <c r="H66" s="16"/>
      <c r="I66" s="16"/>
    </row>
    <row r="67" spans="1:9" s="120" customFormat="1" x14ac:dyDescent="0.2">
      <c r="A67" s="10"/>
      <c r="B67" s="11"/>
      <c r="C67" s="25"/>
      <c r="D67" s="25"/>
      <c r="E67" s="16"/>
      <c r="F67" s="16"/>
      <c r="G67" s="16"/>
      <c r="H67" s="16"/>
      <c r="I67" s="16"/>
    </row>
    <row r="68" spans="1:9" s="120" customFormat="1" x14ac:dyDescent="0.2">
      <c r="A68" s="37" t="s">
        <v>46</v>
      </c>
      <c r="B68" s="29"/>
      <c r="C68" s="25"/>
      <c r="D68" s="25"/>
      <c r="E68" s="16"/>
      <c r="F68" s="16"/>
      <c r="G68" s="16"/>
      <c r="H68" s="16"/>
      <c r="I68" s="16"/>
    </row>
    <row r="69" spans="1:9" s="120" customFormat="1" x14ac:dyDescent="0.2">
      <c r="A69" s="39" t="s">
        <v>47</v>
      </c>
      <c r="B69" s="40"/>
      <c r="C69" s="25"/>
      <c r="D69" s="25"/>
      <c r="E69" s="16"/>
      <c r="F69" s="16"/>
      <c r="G69" s="16"/>
      <c r="H69" s="16"/>
      <c r="I69" s="16"/>
    </row>
  </sheetData>
  <sheetProtection selectLockedCells="1"/>
  <mergeCells count="8">
    <mergeCell ref="A31:I34"/>
    <mergeCell ref="A35:I38"/>
    <mergeCell ref="A42:I42"/>
    <mergeCell ref="A9:I11"/>
    <mergeCell ref="A13:I14"/>
    <mergeCell ref="A15:I18"/>
    <mergeCell ref="A20:I22"/>
    <mergeCell ref="A24:I29"/>
  </mergeCells>
  <printOptions horizontalCentered="1"/>
  <pageMargins left="0.25" right="0.25" top="0.75" bottom="0.75" header="0.3" footer="0.3"/>
  <pageSetup scale="78" fitToWidth="0" orientation="portrait" r:id="rId1"/>
  <headerFooter alignWithMargins="0">
    <oddHeader>&amp;C&amp;"Arial,Bold"Report on Non-General Fund Information
&amp;"Arial,Regular"for Submittal to the 2023 Legislature</oddHeader>
    <oddFooter>&amp;LForm 37-47 (rev. 9/7/21)&amp;R&amp;D  &amp;T</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E66B81-12AA-49E9-8D44-5F583AC03274}">
  <sheetPr>
    <pageSetUpPr fitToPage="1"/>
  </sheetPr>
  <dimension ref="A1:N42"/>
  <sheetViews>
    <sheetView zoomScaleNormal="100" zoomScaleSheetLayoutView="100" workbookViewId="0">
      <selection activeCell="J8" sqref="J8"/>
    </sheetView>
  </sheetViews>
  <sheetFormatPr defaultColWidth="10.28515625" defaultRowHeight="12.75" x14ac:dyDescent="0.2"/>
  <cols>
    <col min="1" max="2" width="14.7109375" style="100" customWidth="1"/>
    <col min="3" max="8" width="14" style="100" customWidth="1"/>
    <col min="9" max="9" width="13.140625" style="100" customWidth="1"/>
    <col min="10" max="16384" width="10.28515625" style="100"/>
  </cols>
  <sheetData>
    <row r="1" spans="1:14" x14ac:dyDescent="0.2">
      <c r="A1" s="126"/>
      <c r="B1" s="126"/>
      <c r="C1" s="126"/>
      <c r="D1" s="126"/>
      <c r="E1" s="126"/>
      <c r="F1" s="126"/>
      <c r="G1" s="126"/>
      <c r="H1" s="126"/>
      <c r="I1" s="126"/>
    </row>
    <row r="2" spans="1:14" x14ac:dyDescent="0.2">
      <c r="A2" s="126" t="s">
        <v>0</v>
      </c>
      <c r="B2" s="127" t="s">
        <v>1</v>
      </c>
      <c r="C2" s="127"/>
      <c r="D2" s="127"/>
      <c r="E2" s="126"/>
      <c r="F2" s="126"/>
      <c r="G2" s="156" t="s">
        <v>2</v>
      </c>
      <c r="H2" s="3" t="s">
        <v>205</v>
      </c>
      <c r="I2" s="127"/>
    </row>
    <row r="3" spans="1:14" x14ac:dyDescent="0.2">
      <c r="A3" s="126" t="s">
        <v>4</v>
      </c>
      <c r="B3" s="127" t="s">
        <v>206</v>
      </c>
      <c r="C3" s="127"/>
      <c r="D3" s="127"/>
      <c r="E3" s="126"/>
      <c r="F3" s="126"/>
      <c r="G3" s="156" t="s">
        <v>6</v>
      </c>
      <c r="H3" s="5" t="s">
        <v>207</v>
      </c>
      <c r="I3" s="128"/>
    </row>
    <row r="4" spans="1:14" x14ac:dyDescent="0.2">
      <c r="A4" s="126" t="s">
        <v>8</v>
      </c>
      <c r="B4" s="127" t="s">
        <v>312</v>
      </c>
      <c r="C4" s="127"/>
      <c r="D4" s="127"/>
      <c r="E4" s="126"/>
      <c r="F4" s="126"/>
      <c r="G4" s="156" t="s">
        <v>10</v>
      </c>
      <c r="H4" s="127" t="s">
        <v>11</v>
      </c>
      <c r="I4" s="127"/>
    </row>
    <row r="5" spans="1:14" x14ac:dyDescent="0.2">
      <c r="A5" s="126" t="s">
        <v>12</v>
      </c>
      <c r="B5" s="127" t="s">
        <v>313</v>
      </c>
      <c r="C5" s="128"/>
      <c r="D5" s="128"/>
      <c r="E5" s="126"/>
      <c r="F5" s="126"/>
      <c r="G5" s="156" t="s">
        <v>14</v>
      </c>
      <c r="H5" s="128" t="s">
        <v>314</v>
      </c>
      <c r="I5" s="128"/>
    </row>
    <row r="6" spans="1:14" ht="3" customHeight="1" x14ac:dyDescent="0.2">
      <c r="A6" s="126"/>
      <c r="B6" s="126"/>
      <c r="C6" s="126"/>
      <c r="D6" s="126"/>
      <c r="E6" s="126"/>
      <c r="F6" s="126"/>
      <c r="G6" s="126"/>
      <c r="H6" s="126"/>
      <c r="I6" s="126"/>
    </row>
    <row r="7" spans="1:14" ht="57" customHeight="1" x14ac:dyDescent="0.2">
      <c r="A7" s="250" t="s">
        <v>315</v>
      </c>
      <c r="B7" s="250"/>
      <c r="C7" s="250"/>
      <c r="D7" s="250"/>
      <c r="E7" s="250"/>
      <c r="F7" s="250"/>
      <c r="G7" s="250"/>
      <c r="H7" s="250"/>
      <c r="I7" s="250"/>
    </row>
    <row r="8" spans="1:14" ht="5.45" customHeight="1" x14ac:dyDescent="0.2">
      <c r="A8" s="126"/>
      <c r="B8" s="126"/>
      <c r="C8" s="126"/>
      <c r="D8" s="126"/>
      <c r="E8" s="126"/>
      <c r="F8" s="126"/>
      <c r="G8" s="126"/>
      <c r="H8" s="126"/>
      <c r="I8" s="126"/>
    </row>
    <row r="9" spans="1:14" ht="33" customHeight="1" x14ac:dyDescent="0.2">
      <c r="A9" s="207" t="s">
        <v>316</v>
      </c>
      <c r="B9" s="207"/>
      <c r="C9" s="207"/>
      <c r="D9" s="207"/>
      <c r="E9" s="207"/>
      <c r="F9" s="207"/>
      <c r="G9" s="207"/>
      <c r="H9" s="207"/>
      <c r="I9" s="207"/>
    </row>
    <row r="10" spans="1:14" ht="7.5" customHeight="1" x14ac:dyDescent="0.2">
      <c r="A10" s="126"/>
      <c r="B10" s="126"/>
      <c r="C10" s="126"/>
      <c r="D10" s="126"/>
      <c r="E10" s="126"/>
      <c r="F10" s="126"/>
      <c r="G10" s="126"/>
      <c r="H10" s="126"/>
      <c r="I10" s="126"/>
    </row>
    <row r="11" spans="1:14" ht="84.75" customHeight="1" x14ac:dyDescent="0.2">
      <c r="A11" s="220" t="s">
        <v>317</v>
      </c>
      <c r="B11" s="220"/>
      <c r="C11" s="220"/>
      <c r="D11" s="220"/>
      <c r="E11" s="220"/>
      <c r="F11" s="220"/>
      <c r="G11" s="220"/>
      <c r="H11" s="220"/>
      <c r="I11" s="220"/>
    </row>
    <row r="12" spans="1:14" ht="12" hidden="1" customHeight="1" x14ac:dyDescent="0.2">
      <c r="A12" s="240"/>
      <c r="B12" s="240"/>
      <c r="C12" s="240"/>
      <c r="D12" s="240"/>
      <c r="E12" s="240"/>
      <c r="F12" s="240"/>
      <c r="G12" s="240"/>
      <c r="H12" s="240"/>
      <c r="I12" s="240"/>
    </row>
    <row r="13" spans="1:14" ht="6" customHeight="1" x14ac:dyDescent="0.2">
      <c r="A13" s="126"/>
      <c r="B13" s="126"/>
      <c r="C13" s="126"/>
      <c r="D13" s="126"/>
      <c r="E13" s="126"/>
      <c r="F13" s="126"/>
      <c r="G13" s="126"/>
      <c r="H13" s="126"/>
      <c r="I13" s="126"/>
    </row>
    <row r="14" spans="1:14" ht="45.2" customHeight="1" x14ac:dyDescent="0.2">
      <c r="A14" s="207" t="s">
        <v>318</v>
      </c>
      <c r="B14" s="207"/>
      <c r="C14" s="207"/>
      <c r="D14" s="207"/>
      <c r="E14" s="207"/>
      <c r="F14" s="207"/>
      <c r="G14" s="207"/>
      <c r="H14" s="207"/>
      <c r="I14" s="207"/>
    </row>
    <row r="15" spans="1:14" ht="1.7" customHeight="1" x14ac:dyDescent="0.2">
      <c r="A15" s="126"/>
      <c r="B15" s="126"/>
      <c r="C15" s="126"/>
      <c r="D15" s="126"/>
      <c r="E15" s="126"/>
      <c r="F15" s="126"/>
      <c r="G15" s="126"/>
      <c r="H15" s="126"/>
      <c r="I15" s="126"/>
    </row>
    <row r="16" spans="1:14" x14ac:dyDescent="0.2">
      <c r="A16" s="221" t="s">
        <v>22</v>
      </c>
      <c r="B16" s="222"/>
      <c r="C16" s="222"/>
      <c r="D16" s="222"/>
      <c r="E16" s="222"/>
      <c r="F16" s="222"/>
      <c r="G16" s="222"/>
      <c r="H16" s="222"/>
      <c r="I16" s="223"/>
      <c r="N16" s="189"/>
    </row>
    <row r="17" spans="1:11" s="150" customFormat="1" x14ac:dyDescent="0.2">
      <c r="A17" s="10"/>
      <c r="B17" s="11"/>
      <c r="C17" s="12" t="s">
        <v>23</v>
      </c>
      <c r="D17" s="12" t="s">
        <v>24</v>
      </c>
      <c r="E17" s="12" t="s">
        <v>25</v>
      </c>
      <c r="F17" s="12" t="s">
        <v>26</v>
      </c>
      <c r="G17" s="12" t="s">
        <v>27</v>
      </c>
      <c r="H17" s="12" t="s">
        <v>28</v>
      </c>
      <c r="I17" s="12" t="s">
        <v>29</v>
      </c>
    </row>
    <row r="18" spans="1:11" x14ac:dyDescent="0.2">
      <c r="A18" s="130"/>
      <c r="B18" s="131"/>
      <c r="C18" s="157" t="s">
        <v>30</v>
      </c>
      <c r="D18" s="157" t="s">
        <v>30</v>
      </c>
      <c r="E18" s="157" t="s">
        <v>30</v>
      </c>
      <c r="F18" s="14" t="s">
        <v>30</v>
      </c>
      <c r="G18" s="14" t="s">
        <v>30</v>
      </c>
      <c r="H18" s="157" t="s">
        <v>31</v>
      </c>
      <c r="I18" s="157" t="s">
        <v>31</v>
      </c>
    </row>
    <row r="19" spans="1:11" x14ac:dyDescent="0.2">
      <c r="A19" s="130" t="s">
        <v>32</v>
      </c>
      <c r="B19" s="131"/>
      <c r="C19" s="132">
        <v>2294202</v>
      </c>
      <c r="D19" s="132">
        <v>2463668</v>
      </c>
      <c r="E19" s="132">
        <v>2491846</v>
      </c>
      <c r="F19" s="132">
        <v>2491846</v>
      </c>
      <c r="G19" s="132">
        <v>2079486</v>
      </c>
      <c r="H19" s="132">
        <v>2079486</v>
      </c>
      <c r="I19" s="132">
        <v>2079486</v>
      </c>
    </row>
    <row r="20" spans="1:11" x14ac:dyDescent="0.2">
      <c r="A20" s="130" t="s">
        <v>33</v>
      </c>
      <c r="B20" s="131"/>
      <c r="C20" s="132">
        <v>2502472</v>
      </c>
      <c r="D20" s="132">
        <v>3179441.52</v>
      </c>
      <c r="E20" s="132">
        <v>3518581.5999999996</v>
      </c>
      <c r="F20" s="111">
        <f t="shared" ref="F20:I20" si="0">E30</f>
        <v>3695043.5499999993</v>
      </c>
      <c r="G20" s="111">
        <f t="shared" si="0"/>
        <v>4004961.8099999996</v>
      </c>
      <c r="H20" s="111">
        <f t="shared" si="0"/>
        <v>4624794.88</v>
      </c>
      <c r="I20" s="111">
        <f t="shared" si="0"/>
        <v>5049794.88</v>
      </c>
    </row>
    <row r="21" spans="1:11" x14ac:dyDescent="0.2">
      <c r="A21" s="130" t="s">
        <v>34</v>
      </c>
      <c r="B21" s="131"/>
      <c r="C21" s="204">
        <v>1509408.52</v>
      </c>
      <c r="D21" s="204">
        <v>1313608.8600000001</v>
      </c>
      <c r="E21" s="204">
        <v>1486665.64</v>
      </c>
      <c r="F21" s="204">
        <v>1304166.22</v>
      </c>
      <c r="G21" s="204">
        <v>1371455.33</v>
      </c>
      <c r="H21" s="204">
        <v>1425000</v>
      </c>
      <c r="I21" s="204">
        <v>1425000</v>
      </c>
    </row>
    <row r="22" spans="1:11" x14ac:dyDescent="0.2">
      <c r="A22" s="130" t="s">
        <v>35</v>
      </c>
      <c r="B22" s="131"/>
      <c r="C22" s="204">
        <v>832439</v>
      </c>
      <c r="D22" s="204">
        <v>974468.78</v>
      </c>
      <c r="E22" s="204">
        <v>1310203.69</v>
      </c>
      <c r="F22" s="204">
        <v>994247.96</v>
      </c>
      <c r="G22" s="204">
        <v>751622.26</v>
      </c>
      <c r="H22" s="204">
        <v>1000000</v>
      </c>
      <c r="I22" s="204">
        <v>1000000</v>
      </c>
      <c r="K22" s="133"/>
    </row>
    <row r="23" spans="1:11" ht="9.1999999999999993" customHeight="1" x14ac:dyDescent="0.2">
      <c r="A23" s="130"/>
      <c r="B23" s="131"/>
      <c r="C23" s="132"/>
      <c r="D23" s="132"/>
      <c r="E23" s="132"/>
      <c r="F23" s="111"/>
      <c r="G23" s="111"/>
      <c r="H23" s="111"/>
      <c r="I23" s="111"/>
    </row>
    <row r="24" spans="1:11" x14ac:dyDescent="0.2">
      <c r="A24" s="130" t="s">
        <v>36</v>
      </c>
      <c r="B24" s="128"/>
      <c r="C24" s="160"/>
      <c r="D24" s="160"/>
      <c r="E24" s="160"/>
      <c r="F24" s="108"/>
      <c r="G24" s="135"/>
      <c r="H24" s="135"/>
      <c r="I24" s="135"/>
    </row>
    <row r="25" spans="1:11" x14ac:dyDescent="0.2">
      <c r="A25" s="18" t="s">
        <v>215</v>
      </c>
      <c r="B25" s="128"/>
      <c r="C25" s="161"/>
      <c r="D25" s="161"/>
      <c r="E25" s="161"/>
      <c r="F25" s="133"/>
      <c r="G25" s="162"/>
      <c r="H25" s="162"/>
      <c r="I25" s="162"/>
    </row>
    <row r="26" spans="1:11" x14ac:dyDescent="0.2">
      <c r="A26" s="136"/>
      <c r="B26" s="137"/>
      <c r="C26" s="132"/>
      <c r="D26" s="132"/>
      <c r="E26" s="132"/>
      <c r="F26" s="111"/>
      <c r="G26" s="111"/>
      <c r="H26" s="111"/>
      <c r="I26" s="111"/>
    </row>
    <row r="27" spans="1:11" x14ac:dyDescent="0.2">
      <c r="A27" s="136"/>
      <c r="B27" s="137"/>
      <c r="C27" s="132"/>
      <c r="D27" s="132"/>
      <c r="E27" s="132"/>
      <c r="F27" s="111"/>
      <c r="G27" s="111"/>
      <c r="H27" s="111"/>
      <c r="I27" s="111"/>
    </row>
    <row r="28" spans="1:11" x14ac:dyDescent="0.2">
      <c r="A28" s="130" t="s">
        <v>39</v>
      </c>
      <c r="B28" s="131"/>
      <c r="C28" s="132">
        <v>0</v>
      </c>
      <c r="D28" s="132">
        <v>0</v>
      </c>
      <c r="E28" s="132">
        <v>0</v>
      </c>
      <c r="F28" s="111">
        <f t="shared" ref="F28:H28" si="1">SUM(F26:F27)</f>
        <v>0</v>
      </c>
      <c r="G28" s="111">
        <f t="shared" si="1"/>
        <v>0</v>
      </c>
      <c r="H28" s="111">
        <f t="shared" si="1"/>
        <v>0</v>
      </c>
      <c r="I28" s="111">
        <f t="shared" ref="I28" si="2">SUM(I26:I27)</f>
        <v>0</v>
      </c>
    </row>
    <row r="29" spans="1:11" x14ac:dyDescent="0.2">
      <c r="A29" s="130"/>
      <c r="B29" s="131"/>
      <c r="C29" s="132"/>
      <c r="D29" s="132"/>
      <c r="E29" s="132"/>
      <c r="F29" s="111"/>
      <c r="G29" s="111"/>
      <c r="H29" s="111"/>
      <c r="I29" s="111"/>
    </row>
    <row r="30" spans="1:11" x14ac:dyDescent="0.2">
      <c r="A30" s="130" t="s">
        <v>40</v>
      </c>
      <c r="B30" s="131"/>
      <c r="C30" s="134">
        <v>3179441.52</v>
      </c>
      <c r="D30" s="134">
        <v>3518581.5999999996</v>
      </c>
      <c r="E30" s="134">
        <v>3695043.5499999993</v>
      </c>
      <c r="F30" s="135">
        <f t="shared" ref="F30:I30" si="3">+F20+F21-F22+F28</f>
        <v>4004961.8099999996</v>
      </c>
      <c r="G30" s="135">
        <f t="shared" si="3"/>
        <v>4624794.88</v>
      </c>
      <c r="H30" s="135">
        <f t="shared" si="3"/>
        <v>5049794.88</v>
      </c>
      <c r="I30" s="135">
        <f t="shared" si="3"/>
        <v>5474794.8799999999</v>
      </c>
    </row>
    <row r="31" spans="1:11" x14ac:dyDescent="0.2">
      <c r="A31" s="136"/>
      <c r="B31" s="137"/>
      <c r="C31" s="132"/>
      <c r="D31" s="132"/>
      <c r="E31" s="132"/>
      <c r="F31" s="111"/>
      <c r="G31" s="111"/>
      <c r="H31" s="111"/>
      <c r="I31" s="111"/>
    </row>
    <row r="32" spans="1:11" x14ac:dyDescent="0.2">
      <c r="A32" s="130" t="s">
        <v>41</v>
      </c>
      <c r="B32" s="131"/>
      <c r="C32" s="138">
        <v>439990</v>
      </c>
      <c r="D32" s="138">
        <v>810512.14</v>
      </c>
      <c r="E32" s="138">
        <v>387852.14</v>
      </c>
      <c r="F32" s="163">
        <v>583083.94999999995</v>
      </c>
      <c r="G32" s="163">
        <v>751653.16</v>
      </c>
      <c r="H32" s="163">
        <v>800000</v>
      </c>
      <c r="I32" s="163">
        <v>800000</v>
      </c>
    </row>
    <row r="33" spans="1:9" x14ac:dyDescent="0.2">
      <c r="A33" s="136"/>
      <c r="B33" s="137"/>
      <c r="C33" s="132"/>
      <c r="D33" s="132"/>
      <c r="E33" s="132"/>
      <c r="F33" s="111"/>
      <c r="G33" s="111"/>
      <c r="H33" s="111"/>
      <c r="I33" s="111"/>
    </row>
    <row r="34" spans="1:9" x14ac:dyDescent="0.2">
      <c r="A34" s="130" t="s">
        <v>42</v>
      </c>
      <c r="B34" s="139"/>
      <c r="C34" s="140">
        <v>2739451.52</v>
      </c>
      <c r="D34" s="140">
        <v>2708069.4599999995</v>
      </c>
      <c r="E34" s="140">
        <v>3307191.4099999992</v>
      </c>
      <c r="F34" s="140">
        <f t="shared" ref="F34:I34" si="4">F30-F32</f>
        <v>3421877.8599999994</v>
      </c>
      <c r="G34" s="140">
        <f t="shared" si="4"/>
        <v>3873141.7199999997</v>
      </c>
      <c r="H34" s="140">
        <f t="shared" si="4"/>
        <v>4249794.88</v>
      </c>
      <c r="I34" s="140">
        <f t="shared" si="4"/>
        <v>4674794.88</v>
      </c>
    </row>
    <row r="35" spans="1:9" x14ac:dyDescent="0.2">
      <c r="A35" s="165"/>
      <c r="B35" s="165"/>
      <c r="C35" s="166"/>
      <c r="D35" s="166"/>
      <c r="E35" s="166"/>
      <c r="F35" s="166"/>
      <c r="G35" s="166"/>
      <c r="H35" s="166"/>
      <c r="I35" s="166"/>
    </row>
    <row r="36" spans="1:9" x14ac:dyDescent="0.2">
      <c r="A36" s="167" t="s">
        <v>43</v>
      </c>
      <c r="B36" s="127"/>
      <c r="C36" s="168"/>
      <c r="D36" s="168"/>
      <c r="E36" s="169"/>
      <c r="F36" s="169"/>
      <c r="G36" s="169"/>
      <c r="H36" s="169"/>
      <c r="I36" s="169"/>
    </row>
    <row r="37" spans="1:9" x14ac:dyDescent="0.2">
      <c r="A37" s="170" t="s">
        <v>216</v>
      </c>
      <c r="B37" s="137"/>
      <c r="C37" s="163"/>
      <c r="D37" s="163"/>
      <c r="E37" s="138"/>
      <c r="F37" s="138"/>
      <c r="G37" s="138"/>
      <c r="H37" s="138"/>
      <c r="I37" s="138"/>
    </row>
    <row r="38" spans="1:9" ht="7.5" customHeight="1" x14ac:dyDescent="0.2">
      <c r="A38" s="130"/>
      <c r="B38" s="131"/>
      <c r="C38" s="132"/>
      <c r="D38" s="132"/>
      <c r="E38" s="132"/>
      <c r="F38" s="132"/>
      <c r="G38" s="132"/>
      <c r="H38" s="132"/>
      <c r="I38" s="132"/>
    </row>
    <row r="39" spans="1:9" x14ac:dyDescent="0.2">
      <c r="A39" s="130" t="s">
        <v>45</v>
      </c>
      <c r="B39" s="131"/>
      <c r="C39" s="111"/>
      <c r="D39" s="111"/>
      <c r="E39" s="132"/>
      <c r="F39" s="132"/>
      <c r="G39" s="132"/>
      <c r="H39" s="132"/>
      <c r="I39" s="132"/>
    </row>
    <row r="40" spans="1:9" ht="6.75" customHeight="1" x14ac:dyDescent="0.2">
      <c r="A40" s="130"/>
      <c r="B40" s="131"/>
      <c r="C40" s="111"/>
      <c r="D40" s="111"/>
      <c r="E40" s="132"/>
      <c r="F40" s="132"/>
      <c r="G40" s="132"/>
      <c r="H40" s="132"/>
      <c r="I40" s="132"/>
    </row>
    <row r="41" spans="1:9" x14ac:dyDescent="0.2">
      <c r="A41" s="170" t="s">
        <v>46</v>
      </c>
      <c r="B41" s="139"/>
      <c r="C41" s="111"/>
      <c r="D41" s="111"/>
      <c r="E41" s="132"/>
      <c r="F41" s="132"/>
      <c r="G41" s="132"/>
      <c r="H41" s="132"/>
      <c r="I41" s="132"/>
    </row>
    <row r="42" spans="1:9" x14ac:dyDescent="0.2">
      <c r="A42" s="171" t="s">
        <v>47</v>
      </c>
      <c r="B42" s="172"/>
      <c r="C42" s="111"/>
      <c r="D42" s="111"/>
      <c r="E42" s="132"/>
      <c r="F42" s="132"/>
      <c r="G42" s="132"/>
      <c r="H42" s="132"/>
      <c r="I42" s="132"/>
    </row>
  </sheetData>
  <mergeCells count="6">
    <mergeCell ref="A16:I16"/>
    <mergeCell ref="A7:I7"/>
    <mergeCell ref="A9:I9"/>
    <mergeCell ref="A11:I11"/>
    <mergeCell ref="A12:I12"/>
    <mergeCell ref="A14:I14"/>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2023 Legislature</oddHeader>
    <oddFooter>&amp;LForm 37-47 (rev. 7/19/22)&amp;R&amp;D  &amp;T</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00D361-73E2-42DC-97BE-D210BC3A90C6}">
  <sheetPr>
    <pageSetUpPr fitToPage="1"/>
  </sheetPr>
  <dimension ref="A1:M46"/>
  <sheetViews>
    <sheetView tabSelected="1" zoomScaleNormal="100" zoomScaleSheetLayoutView="100" workbookViewId="0">
      <selection activeCell="J1" sqref="J1"/>
    </sheetView>
  </sheetViews>
  <sheetFormatPr defaultColWidth="10.28515625" defaultRowHeight="12.75" x14ac:dyDescent="0.2"/>
  <cols>
    <col min="1" max="2" width="14.7109375" style="100" customWidth="1"/>
    <col min="3" max="8" width="14" style="100" customWidth="1"/>
    <col min="9" max="9" width="13.140625" style="100" customWidth="1"/>
    <col min="10" max="16384" width="10.28515625" style="100"/>
  </cols>
  <sheetData>
    <row r="1" spans="1:9" x14ac:dyDescent="0.2">
      <c r="A1" s="126"/>
      <c r="B1" s="126"/>
      <c r="C1" s="126"/>
      <c r="D1" s="126"/>
      <c r="E1" s="126"/>
      <c r="F1" s="126"/>
      <c r="G1" s="126"/>
      <c r="H1" s="126"/>
      <c r="I1" s="126"/>
    </row>
    <row r="2" spans="1:9" x14ac:dyDescent="0.2">
      <c r="A2" s="126" t="s">
        <v>0</v>
      </c>
      <c r="B2" s="127" t="s">
        <v>1</v>
      </c>
      <c r="C2" s="127"/>
      <c r="D2" s="127"/>
      <c r="E2" s="126"/>
      <c r="F2" s="126"/>
      <c r="G2" s="156" t="s">
        <v>2</v>
      </c>
      <c r="H2" s="3" t="s">
        <v>205</v>
      </c>
      <c r="I2" s="127"/>
    </row>
    <row r="3" spans="1:9" x14ac:dyDescent="0.2">
      <c r="A3" s="126" t="s">
        <v>4</v>
      </c>
      <c r="B3" s="127" t="s">
        <v>319</v>
      </c>
      <c r="C3" s="127"/>
      <c r="D3" s="127"/>
      <c r="E3" s="126"/>
      <c r="F3" s="126"/>
      <c r="G3" s="156" t="s">
        <v>6</v>
      </c>
      <c r="H3" s="5" t="s">
        <v>207</v>
      </c>
      <c r="I3" s="128"/>
    </row>
    <row r="4" spans="1:9" x14ac:dyDescent="0.2">
      <c r="A4" s="126" t="s">
        <v>8</v>
      </c>
      <c r="B4" s="127" t="s">
        <v>320</v>
      </c>
      <c r="C4" s="127"/>
      <c r="D4" s="127"/>
      <c r="E4" s="126"/>
      <c r="F4" s="126"/>
      <c r="G4" s="156" t="s">
        <v>10</v>
      </c>
      <c r="H4" s="127" t="s">
        <v>11</v>
      </c>
      <c r="I4" s="127"/>
    </row>
    <row r="5" spans="1:9" x14ac:dyDescent="0.2">
      <c r="A5" s="126" t="s">
        <v>12</v>
      </c>
      <c r="B5" s="127" t="s">
        <v>321</v>
      </c>
      <c r="C5" s="128"/>
      <c r="D5" s="128"/>
      <c r="E5" s="126"/>
      <c r="F5" s="126"/>
      <c r="G5" s="156" t="s">
        <v>14</v>
      </c>
      <c r="H5" s="128" t="s">
        <v>322</v>
      </c>
      <c r="I5" s="128"/>
    </row>
    <row r="6" spans="1:9" ht="8.4499999999999993" hidden="1" customHeight="1" x14ac:dyDescent="0.2">
      <c r="A6" s="126"/>
      <c r="B6" s="126"/>
      <c r="C6" s="126"/>
      <c r="D6" s="126"/>
      <c r="E6" s="126"/>
      <c r="F6" s="126"/>
      <c r="G6" s="126"/>
      <c r="H6" s="126"/>
      <c r="I6" s="126"/>
    </row>
    <row r="7" spans="1:9" ht="5.45" customHeight="1" x14ac:dyDescent="0.2">
      <c r="A7" s="126"/>
      <c r="B7" s="126"/>
      <c r="C7" s="126"/>
      <c r="D7" s="126"/>
      <c r="E7" s="126"/>
      <c r="F7" s="126"/>
      <c r="G7" s="126"/>
      <c r="H7" s="126"/>
      <c r="I7" s="126"/>
    </row>
    <row r="8" spans="1:9" ht="14.25" customHeight="1" x14ac:dyDescent="0.2">
      <c r="A8" s="240" t="s">
        <v>323</v>
      </c>
      <c r="B8" s="240"/>
      <c r="C8" s="240"/>
      <c r="D8" s="240"/>
      <c r="E8" s="240"/>
      <c r="F8" s="240"/>
      <c r="G8" s="240"/>
      <c r="H8" s="240"/>
      <c r="I8" s="240"/>
    </row>
    <row r="9" spans="1:9" ht="6.75" customHeight="1" x14ac:dyDescent="0.2">
      <c r="A9" s="126"/>
      <c r="B9" s="126"/>
      <c r="C9" s="126"/>
      <c r="D9" s="126"/>
      <c r="E9" s="126"/>
      <c r="F9" s="126"/>
      <c r="G9" s="126"/>
      <c r="H9" s="126"/>
      <c r="I9" s="126"/>
    </row>
    <row r="10" spans="1:9" x14ac:dyDescent="0.2">
      <c r="A10" s="126" t="s">
        <v>324</v>
      </c>
      <c r="B10" s="126"/>
      <c r="C10" s="126"/>
      <c r="D10" s="126"/>
      <c r="E10" s="126"/>
      <c r="F10" s="126"/>
      <c r="G10" s="126"/>
      <c r="H10" s="126"/>
      <c r="I10" s="126"/>
    </row>
    <row r="11" spans="1:9" ht="6.75" customHeight="1" x14ac:dyDescent="0.2">
      <c r="A11" s="240" t="s">
        <v>325</v>
      </c>
      <c r="B11" s="240"/>
      <c r="C11" s="240"/>
      <c r="D11" s="240"/>
      <c r="E11" s="240"/>
      <c r="F11" s="240"/>
      <c r="G11" s="240"/>
      <c r="H11" s="240"/>
      <c r="I11" s="240"/>
    </row>
    <row r="12" spans="1:9" ht="24.75" customHeight="1" x14ac:dyDescent="0.2">
      <c r="A12" s="240"/>
      <c r="B12" s="240"/>
      <c r="C12" s="240"/>
      <c r="D12" s="240"/>
      <c r="E12" s="240"/>
      <c r="F12" s="240"/>
      <c r="G12" s="240"/>
      <c r="H12" s="240"/>
      <c r="I12" s="240"/>
    </row>
    <row r="13" spans="1:9" ht="5.45" customHeight="1" x14ac:dyDescent="0.2">
      <c r="A13" s="126"/>
      <c r="B13" s="126"/>
      <c r="C13" s="126"/>
      <c r="D13" s="126"/>
      <c r="E13" s="126"/>
      <c r="F13" s="126"/>
      <c r="G13" s="126"/>
      <c r="H13" s="126"/>
      <c r="I13" s="126"/>
    </row>
    <row r="14" spans="1:9" x14ac:dyDescent="0.2">
      <c r="A14" s="220"/>
      <c r="B14" s="220"/>
      <c r="C14" s="220"/>
      <c r="D14" s="220"/>
      <c r="E14" s="220"/>
      <c r="F14" s="220"/>
      <c r="G14" s="220"/>
      <c r="H14" s="220"/>
      <c r="I14" s="220"/>
    </row>
    <row r="15" spans="1:9" ht="8.25" customHeight="1" x14ac:dyDescent="0.2">
      <c r="A15" s="220"/>
      <c r="B15" s="220"/>
      <c r="C15" s="220"/>
      <c r="D15" s="220"/>
      <c r="E15" s="220"/>
      <c r="F15" s="220"/>
      <c r="G15" s="220"/>
      <c r="H15" s="220"/>
      <c r="I15" s="220"/>
    </row>
    <row r="16" spans="1:9" ht="168" customHeight="1" x14ac:dyDescent="0.2">
      <c r="A16" s="207" t="s">
        <v>326</v>
      </c>
      <c r="B16" s="207"/>
      <c r="C16" s="207"/>
      <c r="D16" s="207"/>
      <c r="E16" s="207"/>
      <c r="F16" s="207"/>
      <c r="G16" s="207"/>
      <c r="H16" s="207"/>
      <c r="I16" s="207"/>
    </row>
    <row r="17" spans="1:13" ht="6" customHeight="1" x14ac:dyDescent="0.2">
      <c r="A17" s="126"/>
      <c r="B17" s="126"/>
      <c r="C17" s="126"/>
      <c r="D17" s="126"/>
      <c r="E17" s="126"/>
      <c r="F17" s="126"/>
      <c r="G17" s="126"/>
      <c r="H17" s="126"/>
      <c r="I17" s="126"/>
    </row>
    <row r="18" spans="1:13" x14ac:dyDescent="0.2">
      <c r="A18" s="221" t="s">
        <v>22</v>
      </c>
      <c r="B18" s="222"/>
      <c r="C18" s="222"/>
      <c r="D18" s="222"/>
      <c r="E18" s="222"/>
      <c r="F18" s="222"/>
      <c r="G18" s="222"/>
      <c r="H18" s="222"/>
      <c r="I18" s="223"/>
      <c r="M18" s="189"/>
    </row>
    <row r="19" spans="1:13" s="150" customFormat="1" x14ac:dyDescent="0.2">
      <c r="A19" s="10"/>
      <c r="B19" s="11"/>
      <c r="C19" s="12" t="s">
        <v>23</v>
      </c>
      <c r="D19" s="12" t="s">
        <v>24</v>
      </c>
      <c r="E19" s="12" t="s">
        <v>25</v>
      </c>
      <c r="F19" s="12" t="s">
        <v>26</v>
      </c>
      <c r="G19" s="12" t="s">
        <v>27</v>
      </c>
      <c r="H19" s="12" t="s">
        <v>28</v>
      </c>
      <c r="I19" s="12" t="s">
        <v>29</v>
      </c>
    </row>
    <row r="20" spans="1:13" x14ac:dyDescent="0.2">
      <c r="A20" s="130"/>
      <c r="B20" s="131"/>
      <c r="C20" s="157" t="s">
        <v>30</v>
      </c>
      <c r="D20" s="157" t="s">
        <v>30</v>
      </c>
      <c r="E20" s="157" t="s">
        <v>30</v>
      </c>
      <c r="F20" s="14" t="s">
        <v>30</v>
      </c>
      <c r="G20" s="14" t="s">
        <v>30</v>
      </c>
      <c r="H20" s="157" t="s">
        <v>31</v>
      </c>
      <c r="I20" s="157" t="s">
        <v>31</v>
      </c>
      <c r="M20" s="189"/>
    </row>
    <row r="21" spans="1:13" x14ac:dyDescent="0.2">
      <c r="A21" s="130" t="s">
        <v>32</v>
      </c>
      <c r="B21" s="131"/>
      <c r="C21" s="132">
        <v>5384424</v>
      </c>
      <c r="D21" s="132">
        <v>5384424</v>
      </c>
      <c r="E21" s="132">
        <v>5559885</v>
      </c>
      <c r="F21" s="132">
        <v>5559885</v>
      </c>
      <c r="G21" s="132">
        <v>5507827</v>
      </c>
      <c r="H21" s="132">
        <v>6567084</v>
      </c>
      <c r="I21" s="132">
        <v>6567084</v>
      </c>
    </row>
    <row r="22" spans="1:13" x14ac:dyDescent="0.2">
      <c r="A22" s="130" t="s">
        <v>33</v>
      </c>
      <c r="B22" s="131"/>
      <c r="C22" s="132">
        <v>9791145</v>
      </c>
      <c r="D22" s="132">
        <v>14403020.619999997</v>
      </c>
      <c r="E22" s="132">
        <v>13943723.529999997</v>
      </c>
      <c r="F22" s="132">
        <f t="shared" ref="F22:I22" si="0">E33</f>
        <v>10936552.439999998</v>
      </c>
      <c r="G22" s="132">
        <f t="shared" si="0"/>
        <v>14256835.719999999</v>
      </c>
      <c r="H22" s="132">
        <f t="shared" si="0"/>
        <v>13974974.919999998</v>
      </c>
      <c r="I22" s="132">
        <f t="shared" si="0"/>
        <v>13574974.919999998</v>
      </c>
    </row>
    <row r="23" spans="1:13" x14ac:dyDescent="0.2">
      <c r="A23" s="130" t="s">
        <v>34</v>
      </c>
      <c r="B23" s="131"/>
      <c r="C23" s="158">
        <v>8559820.6199999992</v>
      </c>
      <c r="D23" s="158">
        <v>4079624.35</v>
      </c>
      <c r="E23" s="158">
        <v>1355154.37</v>
      </c>
      <c r="F23" s="158">
        <v>7731732.2300000004</v>
      </c>
      <c r="G23" s="158">
        <v>3939726.75</v>
      </c>
      <c r="H23" s="158">
        <v>4300000</v>
      </c>
      <c r="I23" s="158">
        <v>4300000</v>
      </c>
      <c r="K23" s="159"/>
    </row>
    <row r="24" spans="1:13" x14ac:dyDescent="0.2">
      <c r="A24" s="130" t="s">
        <v>35</v>
      </c>
      <c r="B24" s="131"/>
      <c r="C24" s="158">
        <v>3947945</v>
      </c>
      <c r="D24" s="158">
        <v>4538921.4400000004</v>
      </c>
      <c r="E24" s="158">
        <v>4362325.46</v>
      </c>
      <c r="F24" s="158">
        <v>4411448.95</v>
      </c>
      <c r="G24" s="158">
        <v>4221587.55</v>
      </c>
      <c r="H24" s="158">
        <v>4700000</v>
      </c>
      <c r="I24" s="158">
        <v>4700000</v>
      </c>
    </row>
    <row r="25" spans="1:13" x14ac:dyDescent="0.2">
      <c r="A25" s="130"/>
      <c r="B25" s="131"/>
      <c r="C25" s="132"/>
      <c r="D25" s="132"/>
      <c r="E25" s="132"/>
      <c r="F25" s="111"/>
      <c r="G25" s="111"/>
      <c r="H25" s="111"/>
      <c r="I25" s="111"/>
    </row>
    <row r="26" spans="1:13" x14ac:dyDescent="0.2">
      <c r="A26" s="130" t="s">
        <v>36</v>
      </c>
      <c r="B26" s="128"/>
      <c r="C26" s="160"/>
      <c r="D26" s="160"/>
      <c r="E26" s="160"/>
      <c r="F26" s="108"/>
      <c r="G26" s="135"/>
      <c r="H26" s="135"/>
      <c r="I26" s="135"/>
    </row>
    <row r="27" spans="1:13" x14ac:dyDescent="0.2">
      <c r="A27" s="18" t="s">
        <v>215</v>
      </c>
      <c r="B27" s="128"/>
      <c r="C27" s="161"/>
      <c r="D27" s="161"/>
      <c r="E27" s="161"/>
      <c r="F27" s="133"/>
      <c r="G27" s="162"/>
      <c r="H27" s="162"/>
      <c r="I27" s="162"/>
    </row>
    <row r="28" spans="1:13" ht="12.75" customHeight="1" x14ac:dyDescent="0.2">
      <c r="A28" s="136"/>
      <c r="B28" s="137"/>
      <c r="C28" s="132"/>
      <c r="D28" s="132"/>
      <c r="E28" s="132"/>
      <c r="F28" s="111"/>
      <c r="G28" s="111"/>
      <c r="H28" s="111"/>
      <c r="I28" s="111"/>
    </row>
    <row r="29" spans="1:13" hidden="1" x14ac:dyDescent="0.2">
      <c r="A29" s="136"/>
      <c r="B29" s="137"/>
      <c r="C29" s="132"/>
      <c r="D29" s="132"/>
      <c r="E29" s="132"/>
      <c r="F29" s="111"/>
      <c r="G29" s="111"/>
      <c r="H29" s="111"/>
      <c r="I29" s="111"/>
    </row>
    <row r="30" spans="1:13" x14ac:dyDescent="0.2">
      <c r="A30" s="136"/>
      <c r="B30" s="137"/>
      <c r="C30" s="132"/>
      <c r="D30" s="132"/>
      <c r="E30" s="132"/>
      <c r="F30" s="111"/>
      <c r="G30" s="111"/>
      <c r="H30" s="111"/>
      <c r="I30" s="111"/>
    </row>
    <row r="31" spans="1:13" x14ac:dyDescent="0.2">
      <c r="A31" s="130" t="s">
        <v>39</v>
      </c>
      <c r="B31" s="131"/>
      <c r="C31" s="132">
        <v>0</v>
      </c>
      <c r="D31" s="132">
        <v>0</v>
      </c>
      <c r="E31" s="132">
        <v>0</v>
      </c>
      <c r="F31" s="111">
        <f>F28+F29+F30</f>
        <v>0</v>
      </c>
      <c r="G31" s="111">
        <f>G28+G29+G30</f>
        <v>0</v>
      </c>
      <c r="H31" s="111">
        <f>H28+H29+H30</f>
        <v>0</v>
      </c>
      <c r="I31" s="111">
        <f>I28+I29+I30</f>
        <v>0</v>
      </c>
    </row>
    <row r="32" spans="1:13" x14ac:dyDescent="0.2">
      <c r="A32" s="130"/>
      <c r="B32" s="131"/>
      <c r="C32" s="132"/>
      <c r="D32" s="132"/>
      <c r="E32" s="132"/>
      <c r="F32" s="111"/>
      <c r="G32" s="111"/>
      <c r="H32" s="111"/>
      <c r="I32" s="111"/>
    </row>
    <row r="33" spans="1:9" x14ac:dyDescent="0.2">
      <c r="A33" s="130" t="s">
        <v>40</v>
      </c>
      <c r="B33" s="131"/>
      <c r="C33" s="134">
        <v>14403020.619999997</v>
      </c>
      <c r="D33" s="134">
        <v>13943723.529999997</v>
      </c>
      <c r="E33" s="134">
        <v>10936552.439999998</v>
      </c>
      <c r="F33" s="135">
        <f>+F22+F23-F24+F31</f>
        <v>14256835.719999999</v>
      </c>
      <c r="G33" s="135">
        <f>+G22+G23-G24+G31</f>
        <v>13974974.919999998</v>
      </c>
      <c r="H33" s="135">
        <f>+H22+H23-H24+H31</f>
        <v>13574974.919999998</v>
      </c>
      <c r="I33" s="135">
        <f>+I22+I23-I24+I31</f>
        <v>13174974.919999998</v>
      </c>
    </row>
    <row r="34" spans="1:9" x14ac:dyDescent="0.2">
      <c r="A34" s="136"/>
      <c r="B34" s="137"/>
      <c r="C34" s="132"/>
      <c r="D34" s="132"/>
      <c r="E34" s="132"/>
      <c r="F34" s="111"/>
      <c r="G34" s="111"/>
      <c r="H34" s="111"/>
      <c r="I34" s="111"/>
    </row>
    <row r="35" spans="1:9" x14ac:dyDescent="0.2">
      <c r="A35" s="130" t="s">
        <v>41</v>
      </c>
      <c r="B35" s="131"/>
      <c r="C35" s="132">
        <v>187168</v>
      </c>
      <c r="D35" s="132">
        <v>408162.07</v>
      </c>
      <c r="E35" s="132">
        <v>363516.26</v>
      </c>
      <c r="F35" s="111">
        <v>203443.4</v>
      </c>
      <c r="G35" s="111">
        <v>934896.01</v>
      </c>
      <c r="H35" s="111">
        <v>350000</v>
      </c>
      <c r="I35" s="111">
        <v>350000</v>
      </c>
    </row>
    <row r="36" spans="1:9" x14ac:dyDescent="0.2">
      <c r="A36" s="136"/>
      <c r="B36" s="137"/>
      <c r="C36" s="132"/>
      <c r="D36" s="132"/>
      <c r="E36" s="132"/>
      <c r="F36" s="132"/>
      <c r="G36" s="132"/>
      <c r="H36" s="132"/>
      <c r="I36" s="132"/>
    </row>
    <row r="37" spans="1:9" x14ac:dyDescent="0.2">
      <c r="A37" s="130" t="s">
        <v>42</v>
      </c>
      <c r="B37" s="139"/>
      <c r="C37" s="141">
        <v>14215852.619999997</v>
      </c>
      <c r="D37" s="141">
        <v>13535561.459999997</v>
      </c>
      <c r="E37" s="141">
        <v>10573036.179999998</v>
      </c>
      <c r="F37" s="141">
        <f t="shared" ref="F37:I37" si="1">F33-F35</f>
        <v>14053392.319999998</v>
      </c>
      <c r="G37" s="141">
        <f t="shared" si="1"/>
        <v>13040078.909999998</v>
      </c>
      <c r="H37" s="141">
        <f t="shared" si="1"/>
        <v>13224974.919999998</v>
      </c>
      <c r="I37" s="141">
        <f t="shared" si="1"/>
        <v>12824974.919999998</v>
      </c>
    </row>
    <row r="38" spans="1:9" x14ac:dyDescent="0.2">
      <c r="A38" s="165"/>
      <c r="B38" s="165"/>
      <c r="C38" s="166"/>
      <c r="D38" s="166"/>
      <c r="E38" s="166"/>
      <c r="F38" s="166"/>
      <c r="G38" s="166"/>
      <c r="H38" s="166"/>
      <c r="I38" s="166"/>
    </row>
    <row r="39" spans="1:9" x14ac:dyDescent="0.2">
      <c r="A39" s="167" t="s">
        <v>43</v>
      </c>
      <c r="B39" s="127"/>
      <c r="C39" s="168"/>
      <c r="D39" s="168"/>
      <c r="E39" s="169"/>
      <c r="F39" s="169"/>
      <c r="G39" s="169"/>
      <c r="H39" s="169"/>
      <c r="I39" s="169"/>
    </row>
    <row r="40" spans="1:9" x14ac:dyDescent="0.2">
      <c r="A40" s="170" t="s">
        <v>216</v>
      </c>
      <c r="B40" s="137"/>
      <c r="C40" s="163"/>
      <c r="D40" s="163"/>
      <c r="E40" s="138"/>
      <c r="F40" s="138"/>
      <c r="G40" s="138"/>
      <c r="H40" s="138"/>
      <c r="I40" s="138"/>
    </row>
    <row r="41" spans="1:9" x14ac:dyDescent="0.2">
      <c r="A41" s="130" t="s">
        <v>45</v>
      </c>
      <c r="B41" s="131"/>
      <c r="C41" s="111"/>
      <c r="D41" s="111"/>
      <c r="E41" s="132"/>
      <c r="F41" s="132"/>
      <c r="G41" s="132"/>
      <c r="H41" s="132"/>
      <c r="I41" s="132"/>
    </row>
    <row r="42" spans="1:9" x14ac:dyDescent="0.2">
      <c r="A42" s="170" t="s">
        <v>46</v>
      </c>
      <c r="B42" s="139"/>
      <c r="C42" s="111"/>
      <c r="D42" s="111"/>
      <c r="E42" s="132"/>
      <c r="F42" s="132"/>
      <c r="G42" s="132"/>
      <c r="H42" s="132"/>
      <c r="I42" s="132"/>
    </row>
    <row r="43" spans="1:9" x14ac:dyDescent="0.2">
      <c r="A43" s="171" t="s">
        <v>47</v>
      </c>
      <c r="B43" s="172"/>
      <c r="C43" s="111"/>
      <c r="D43" s="111"/>
      <c r="E43" s="132"/>
      <c r="F43" s="132"/>
      <c r="G43" s="132"/>
      <c r="H43" s="132"/>
      <c r="I43" s="132"/>
    </row>
    <row r="46" spans="1:9" x14ac:dyDescent="0.2">
      <c r="G46" s="189"/>
    </row>
  </sheetData>
  <mergeCells count="5">
    <mergeCell ref="A8:I8"/>
    <mergeCell ref="A11:I12"/>
    <mergeCell ref="A14:I15"/>
    <mergeCell ref="A16:I16"/>
    <mergeCell ref="A18:I18"/>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2023 Legislature</oddHeader>
    <oddFooter>&amp;LForm 37-47 (rev. 7/19/22)&amp;R&amp;D  &amp;T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30</vt:i4>
      </vt:variant>
      <vt:variant>
        <vt:lpstr>Named Ranges</vt:lpstr>
      </vt:variant>
      <vt:variant>
        <vt:i4>15</vt:i4>
      </vt:variant>
    </vt:vector>
  </HeadingPairs>
  <TitlesOfParts>
    <vt:vector size="45" baseType="lpstr">
      <vt:lpstr>S 302</vt:lpstr>
      <vt:lpstr>S 304</vt:lpstr>
      <vt:lpstr>S 305</vt:lpstr>
      <vt:lpstr>S 306</vt:lpstr>
      <vt:lpstr>S 307</vt:lpstr>
      <vt:lpstr>S 313</vt:lpstr>
      <vt:lpstr>S 309</vt:lpstr>
      <vt:lpstr>S 310</vt:lpstr>
      <vt:lpstr>S 314</vt:lpstr>
      <vt:lpstr>S 317</vt:lpstr>
      <vt:lpstr>S 319</vt:lpstr>
      <vt:lpstr>S 321</vt:lpstr>
      <vt:lpstr>S 322</vt:lpstr>
      <vt:lpstr>S 323</vt:lpstr>
      <vt:lpstr>S 324</vt:lpstr>
      <vt:lpstr>S 325</vt:lpstr>
      <vt:lpstr>S 327</vt:lpstr>
      <vt:lpstr>S 329</vt:lpstr>
      <vt:lpstr>S 330</vt:lpstr>
      <vt:lpstr>S 336</vt:lpstr>
      <vt:lpstr>S 331</vt:lpstr>
      <vt:lpstr>S 334</vt:lpstr>
      <vt:lpstr>S 340 &amp; S 315 </vt:lpstr>
      <vt:lpstr>S 341 &amp; S 387</vt:lpstr>
      <vt:lpstr>S 342 &amp; S 339</vt:lpstr>
      <vt:lpstr>S 344 &amp; S 386</vt:lpstr>
      <vt:lpstr>S 346</vt:lpstr>
      <vt:lpstr>S 347</vt:lpstr>
      <vt:lpstr>S 348</vt:lpstr>
      <vt:lpstr>S 349</vt:lpstr>
      <vt:lpstr>'S 313'!Print_Area</vt:lpstr>
      <vt:lpstr>'S 319'!Print_Area</vt:lpstr>
      <vt:lpstr>'S 322'!Print_Area</vt:lpstr>
      <vt:lpstr>'S 323'!Print_Area</vt:lpstr>
      <vt:lpstr>'S 324'!Print_Area</vt:lpstr>
      <vt:lpstr>'S 327'!Print_Area</vt:lpstr>
      <vt:lpstr>'S 330'!Print_Area</vt:lpstr>
      <vt:lpstr>'S 334'!Print_Area</vt:lpstr>
      <vt:lpstr>'S 336'!Print_Area</vt:lpstr>
      <vt:lpstr>'S 340 &amp; S 315 '!Print_Area</vt:lpstr>
      <vt:lpstr>'S 341 &amp; S 387'!Print_Area</vt:lpstr>
      <vt:lpstr>'S 342 &amp; S 339'!Print_Area</vt:lpstr>
      <vt:lpstr>'S 344 &amp; S 386'!Print_Area</vt:lpstr>
      <vt:lpstr>'S 348'!Print_Area</vt:lpstr>
      <vt:lpstr>'S 349'!Print_Area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Pagano, Kristine</dc:creator>
  <cp:lastModifiedBy>Yasuda, Donna Lyn M.</cp:lastModifiedBy>
  <cp:lastPrinted>2022-09-29T00:38:46Z</cp:lastPrinted>
  <dcterms:created xsi:type="dcterms:W3CDTF">2022-09-22T19:50:54Z</dcterms:created>
  <dcterms:modified xsi:type="dcterms:W3CDTF">2022-10-01T01:34:01Z</dcterms:modified>
</cp:coreProperties>
</file>