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BMSS\Non-General Fund Report\FY22 NON GENERAL FUND RPT\Consolidated Form 37-47\"/>
    </mc:Choice>
  </mc:AlternateContent>
  <xr:revisionPtr revIDLastSave="0" documentId="13_ncr:1_{0967C249-921E-4D88-AF51-CE47B9DAACFF}" xr6:coauthVersionLast="44" xr6:coauthVersionMax="46" xr10:uidLastSave="{00000000-0000-0000-0000-000000000000}"/>
  <bookViews>
    <workbookView xWindow="-120" yWindow="-120" windowWidth="19440" windowHeight="8640" tabRatio="736" firstSheet="26" activeTab="35" xr2:uid="{00000000-000D-0000-FFFF-FFFF00000000}"/>
  </bookViews>
  <sheets>
    <sheet name="S 301" sheetId="23" r:id="rId1"/>
    <sheet name="S 302" sheetId="13" r:id="rId2"/>
    <sheet name="S 304" sheetId="14" r:id="rId3"/>
    <sheet name="S 305" sheetId="15" r:id="rId4"/>
    <sheet name="S 306" sheetId="7" r:id="rId5"/>
    <sheet name="S 309" sheetId="26" r:id="rId6"/>
    <sheet name="S 310" sheetId="22" r:id="rId7"/>
    <sheet name="S 311" sheetId="24" r:id="rId8"/>
    <sheet name="S 313" sheetId="27" r:id="rId9"/>
    <sheet name="S 314" sheetId="9" r:id="rId10"/>
    <sheet name="S 316" sheetId="19" r:id="rId11"/>
    <sheet name="S 319" sheetId="28" r:id="rId12"/>
    <sheet name="S 321" sheetId="16" r:id="rId13"/>
    <sheet name="S 322" sheetId="29" r:id="rId14"/>
    <sheet name="S 323" sheetId="30" r:id="rId15"/>
    <sheet name="S 324" sheetId="11" r:id="rId16"/>
    <sheet name="S 325" sheetId="17" r:id="rId17"/>
    <sheet name="S 327" sheetId="31" r:id="rId18"/>
    <sheet name="S 328" sheetId="8" r:id="rId19"/>
    <sheet name="S 329" sheetId="5" r:id="rId20"/>
    <sheet name="S 330" sheetId="32" r:id="rId21"/>
    <sheet name="S 331" sheetId="18" r:id="rId22"/>
    <sheet name="S 334" sheetId="12" r:id="rId23"/>
    <sheet name="S 335" sheetId="20" r:id="rId24"/>
    <sheet name="S 336" sheetId="33" r:id="rId25"/>
    <sheet name="S 337" sheetId="21" r:id="rId26"/>
    <sheet name="S 338" sheetId="25" r:id="rId27"/>
    <sheet name="S 340 &amp; S 315 " sheetId="35" r:id="rId28"/>
    <sheet name="S 341 &amp; S 387" sheetId="36" r:id="rId29"/>
    <sheet name="S 342 &amp; S 339" sheetId="37" r:id="rId30"/>
    <sheet name="S 344 &amp; S 386" sheetId="38" r:id="rId31"/>
    <sheet name="S 346" sheetId="6" r:id="rId32"/>
    <sheet name="S 347" sheetId="10" r:id="rId33"/>
    <sheet name="S 348" sheetId="39" r:id="rId34"/>
    <sheet name="S 349" sheetId="40" r:id="rId35"/>
    <sheet name="S 362" sheetId="41" r:id="rId36"/>
  </sheets>
  <definedNames>
    <definedName name="_xlnm.Print_Area" localSheetId="8">'S 313'!$A$1:$I$45</definedName>
    <definedName name="_xlnm.Print_Area" localSheetId="10">'S 316'!$A$1:$I$50</definedName>
    <definedName name="_xlnm.Print_Area" localSheetId="11">'S 319'!$A$1:$I$45</definedName>
    <definedName name="_xlnm.Print_Area" localSheetId="13">'S 322'!$A$1:$I$45</definedName>
    <definedName name="_xlnm.Print_Area" localSheetId="14">'S 323'!$A$1:$I$44</definedName>
    <definedName name="_xlnm.Print_Area" localSheetId="15">'S 324'!$A$1:$I$49</definedName>
    <definedName name="_xlnm.Print_Area" localSheetId="17">'S 327'!$A$1:$I$45</definedName>
    <definedName name="_xlnm.Print_Area" localSheetId="20">'S 330'!$A$1:$I$45</definedName>
    <definedName name="_xlnm.Print_Area" localSheetId="22">'S 334'!$A$1:$I$55</definedName>
    <definedName name="_xlnm.Print_Area" localSheetId="23">'S 335'!$A$1:$I$48</definedName>
    <definedName name="_xlnm.Print_Area" localSheetId="24">'S 336'!$A$1:$I$45</definedName>
    <definedName name="_xlnm.Print_Area" localSheetId="25">'S 337'!$A$1:$I$48</definedName>
    <definedName name="_xlnm.Print_Area" localSheetId="27">'S 340 &amp; S 315 '!$A$1:$I$44</definedName>
    <definedName name="_xlnm.Print_Area" localSheetId="28">'S 341 &amp; S 387'!$A$1:$I$46</definedName>
    <definedName name="_xlnm.Print_Area" localSheetId="29">'S 342 &amp; S 339'!$A$1:$I$45</definedName>
    <definedName name="_xlnm.Print_Area" localSheetId="30">'S 344 &amp; S 386'!$A$1:$I$46</definedName>
    <definedName name="_xlnm.Print_Area" localSheetId="33">'S 348'!$A$1:$I$42</definedName>
    <definedName name="_xlnm.Print_Area" localSheetId="34">'S 349'!$A$1:$I$43</definedName>
    <definedName name="_xlnm.Print_Area" localSheetId="35">'S 362'!$A$1:$I$45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41" l="1"/>
  <c r="H31" i="41"/>
  <c r="G31" i="41"/>
  <c r="G33" i="41" s="1"/>
  <c r="G22" i="41"/>
  <c r="I31" i="40"/>
  <c r="H31" i="40"/>
  <c r="G31" i="40"/>
  <c r="G22" i="40"/>
  <c r="G33" i="40" s="1"/>
  <c r="I28" i="39"/>
  <c r="H28" i="39"/>
  <c r="G28" i="39"/>
  <c r="G20" i="39"/>
  <c r="G30" i="39" s="1"/>
  <c r="G36" i="38"/>
  <c r="I32" i="38"/>
  <c r="I34" i="38" s="1"/>
  <c r="I38" i="38" s="1"/>
  <c r="H32" i="38"/>
  <c r="F32" i="38"/>
  <c r="G31" i="38"/>
  <c r="G32" i="38" s="1"/>
  <c r="G25" i="38"/>
  <c r="F23" i="38"/>
  <c r="E23" i="38"/>
  <c r="D23" i="38"/>
  <c r="G22" i="38"/>
  <c r="F22" i="38"/>
  <c r="G35" i="37"/>
  <c r="G24" i="37"/>
  <c r="G23" i="37"/>
  <c r="G22" i="37"/>
  <c r="G33" i="37" s="1"/>
  <c r="G36" i="36"/>
  <c r="I32" i="36"/>
  <c r="H32" i="36"/>
  <c r="G32" i="36"/>
  <c r="G25" i="36"/>
  <c r="G24" i="36"/>
  <c r="G23" i="36"/>
  <c r="G34" i="36" s="1"/>
  <c r="I30" i="35"/>
  <c r="H30" i="35"/>
  <c r="G30" i="35"/>
  <c r="G27" i="35"/>
  <c r="H23" i="35"/>
  <c r="G23" i="35"/>
  <c r="I22" i="35"/>
  <c r="H22" i="35"/>
  <c r="G22" i="35"/>
  <c r="G32" i="35" s="1"/>
  <c r="G21" i="35"/>
  <c r="G33" i="33"/>
  <c r="G37" i="33" s="1"/>
  <c r="G22" i="33"/>
  <c r="G33" i="32"/>
  <c r="H22" i="32" s="1"/>
  <c r="H33" i="32" s="1"/>
  <c r="G22" i="32"/>
  <c r="G33" i="31"/>
  <c r="H22" i="31" s="1"/>
  <c r="H33" i="31" s="1"/>
  <c r="I31" i="31"/>
  <c r="H31" i="31"/>
  <c r="G31" i="31"/>
  <c r="G22" i="31"/>
  <c r="G32" i="30"/>
  <c r="H22" i="30" s="1"/>
  <c r="H32" i="30" s="1"/>
  <c r="I30" i="30"/>
  <c r="H30" i="30"/>
  <c r="G30" i="30"/>
  <c r="G22" i="30"/>
  <c r="G22" i="29"/>
  <c r="G32" i="29" s="1"/>
  <c r="G31" i="28"/>
  <c r="G24" i="28"/>
  <c r="G22" i="28"/>
  <c r="G33" i="28" s="1"/>
  <c r="I31" i="27"/>
  <c r="H31" i="27"/>
  <c r="G31" i="27"/>
  <c r="G22" i="27"/>
  <c r="G33" i="27" s="1"/>
  <c r="F34" i="38" l="1"/>
  <c r="G23" i="38" s="1"/>
  <c r="G34" i="38" s="1"/>
  <c r="G37" i="41"/>
  <c r="H22" i="41"/>
  <c r="H33" i="41" s="1"/>
  <c r="G34" i="39"/>
  <c r="H20" i="39"/>
  <c r="H30" i="39" s="1"/>
  <c r="H22" i="40"/>
  <c r="H33" i="40" s="1"/>
  <c r="G37" i="40"/>
  <c r="G37" i="37"/>
  <c r="H22" i="37"/>
  <c r="H33" i="37" s="1"/>
  <c r="G38" i="36"/>
  <c r="H23" i="36"/>
  <c r="H34" i="36" s="1"/>
  <c r="H21" i="35"/>
  <c r="H32" i="35" s="1"/>
  <c r="G36" i="35"/>
  <c r="H22" i="33"/>
  <c r="H33" i="33" s="1"/>
  <c r="H37" i="32"/>
  <c r="I22" i="32"/>
  <c r="I33" i="32" s="1"/>
  <c r="I37" i="32" s="1"/>
  <c r="H37" i="31"/>
  <c r="I22" i="31"/>
  <c r="I33" i="31" s="1"/>
  <c r="I37" i="31" s="1"/>
  <c r="G37" i="31"/>
  <c r="G37" i="32"/>
  <c r="H22" i="29"/>
  <c r="H32" i="29" s="1"/>
  <c r="G36" i="29"/>
  <c r="G37" i="28"/>
  <c r="H22" i="28"/>
  <c r="H33" i="28" s="1"/>
  <c r="H36" i="30"/>
  <c r="I22" i="30"/>
  <c r="I32" i="30" s="1"/>
  <c r="I36" i="30" s="1"/>
  <c r="G36" i="30"/>
  <c r="G37" i="27"/>
  <c r="H22" i="27"/>
  <c r="H33" i="27" s="1"/>
  <c r="F38" i="38" l="1"/>
  <c r="I22" i="41"/>
  <c r="I33" i="41" s="1"/>
  <c r="I37" i="41" s="1"/>
  <c r="H37" i="41"/>
  <c r="H37" i="40"/>
  <c r="I22" i="40"/>
  <c r="I33" i="40" s="1"/>
  <c r="I37" i="40" s="1"/>
  <c r="H34" i="39"/>
  <c r="I20" i="39"/>
  <c r="I30" i="39" s="1"/>
  <c r="I34" i="39" s="1"/>
  <c r="I21" i="35"/>
  <c r="I32" i="35" s="1"/>
  <c r="I36" i="35" s="1"/>
  <c r="H36" i="35"/>
  <c r="I23" i="36"/>
  <c r="I34" i="36" s="1"/>
  <c r="I38" i="36" s="1"/>
  <c r="H38" i="36"/>
  <c r="G38" i="38"/>
  <c r="H23" i="38"/>
  <c r="H34" i="38" s="1"/>
  <c r="H38" i="38" s="1"/>
  <c r="H37" i="37"/>
  <c r="I22" i="37"/>
  <c r="I33" i="37" s="1"/>
  <c r="I37" i="37" s="1"/>
  <c r="H37" i="33"/>
  <c r="I22" i="33"/>
  <c r="I33" i="33" s="1"/>
  <c r="I37" i="33" s="1"/>
  <c r="H37" i="28"/>
  <c r="I22" i="28"/>
  <c r="I33" i="28" s="1"/>
  <c r="I37" i="28" s="1"/>
  <c r="I22" i="29"/>
  <c r="I32" i="29" s="1"/>
  <c r="I36" i="29" s="1"/>
  <c r="H36" i="29"/>
  <c r="I22" i="27"/>
  <c r="I33" i="27" s="1"/>
  <c r="I37" i="27" s="1"/>
  <c r="H37" i="27"/>
  <c r="C35" i="26" l="1"/>
  <c r="D24" i="26" s="1"/>
  <c r="D35" i="26" s="1"/>
  <c r="I33" i="26"/>
  <c r="H33" i="26"/>
  <c r="G33" i="26"/>
  <c r="F33" i="26"/>
  <c r="E33" i="26"/>
  <c r="D33" i="26"/>
  <c r="C33" i="26"/>
  <c r="G26" i="26"/>
  <c r="E24" i="26" l="1"/>
  <c r="E35" i="26" s="1"/>
  <c r="D39" i="26"/>
  <c r="C39" i="26"/>
  <c r="E39" i="26" l="1"/>
  <c r="F24" i="26"/>
  <c r="F35" i="26" s="1"/>
  <c r="F39" i="26" l="1"/>
  <c r="G24" i="26"/>
  <c r="G35" i="26" s="1"/>
  <c r="G39" i="26" l="1"/>
  <c r="H24" i="26"/>
  <c r="H35" i="26" s="1"/>
  <c r="I24" i="26" l="1"/>
  <c r="I35" i="26" s="1"/>
  <c r="I39" i="26" s="1"/>
  <c r="H39" i="26"/>
  <c r="C39" i="25" l="1"/>
  <c r="I33" i="25"/>
  <c r="H33" i="25"/>
  <c r="G33" i="25"/>
  <c r="F33" i="25"/>
  <c r="E33" i="25"/>
  <c r="D33" i="25"/>
  <c r="C33" i="25"/>
  <c r="D24" i="25"/>
  <c r="D35" i="25" s="1"/>
  <c r="D39" i="25" l="1"/>
  <c r="E24" i="25"/>
  <c r="E35" i="25" s="1"/>
  <c r="E39" i="25" l="1"/>
  <c r="F24" i="25"/>
  <c r="F35" i="25" s="1"/>
  <c r="F39" i="25" l="1"/>
  <c r="G24" i="25"/>
  <c r="G35" i="25" s="1"/>
  <c r="G39" i="25" l="1"/>
  <c r="H24" i="25"/>
  <c r="H35" i="25" s="1"/>
  <c r="H39" i="25" l="1"/>
  <c r="I24" i="25"/>
  <c r="I35" i="25" s="1"/>
  <c r="I39" i="25" s="1"/>
  <c r="F37" i="24" l="1"/>
  <c r="E37" i="24"/>
  <c r="D37" i="24"/>
  <c r="C37" i="24"/>
  <c r="I35" i="24"/>
  <c r="H35" i="24"/>
  <c r="H31" i="24"/>
  <c r="G31" i="24"/>
  <c r="I27" i="24"/>
  <c r="I31" i="24" s="1"/>
  <c r="H27" i="24"/>
  <c r="I24" i="24"/>
  <c r="H24" i="24"/>
  <c r="G24" i="24"/>
  <c r="I23" i="24"/>
  <c r="H23" i="24"/>
  <c r="G23" i="24"/>
  <c r="G22" i="24"/>
  <c r="G33" i="24" s="1"/>
  <c r="I21" i="24"/>
  <c r="H21" i="24"/>
  <c r="G21" i="24"/>
  <c r="F37" i="23"/>
  <c r="E37" i="23"/>
  <c r="D37" i="23"/>
  <c r="C37" i="23"/>
  <c r="I35" i="23"/>
  <c r="H35" i="23"/>
  <c r="G33" i="23"/>
  <c r="H22" i="23" s="1"/>
  <c r="H33" i="23" s="1"/>
  <c r="I31" i="23"/>
  <c r="H31" i="23"/>
  <c r="G31" i="23"/>
  <c r="I24" i="23"/>
  <c r="H24" i="23"/>
  <c r="I23" i="23"/>
  <c r="H23" i="23"/>
  <c r="G22" i="23"/>
  <c r="I21" i="23"/>
  <c r="H21" i="23"/>
  <c r="G21" i="23"/>
  <c r="H37" i="23" l="1"/>
  <c r="I22" i="23"/>
  <c r="I33" i="23" s="1"/>
  <c r="I37" i="23" s="1"/>
  <c r="H22" i="24"/>
  <c r="H33" i="24" s="1"/>
  <c r="G37" i="24"/>
  <c r="G37" i="23"/>
  <c r="H37" i="24" l="1"/>
  <c r="I22" i="24"/>
  <c r="I33" i="24" s="1"/>
  <c r="I37" i="24" s="1"/>
  <c r="C29" i="22" l="1"/>
  <c r="C31" i="22" s="1"/>
  <c r="D20" i="22" l="1"/>
  <c r="D31" i="22" s="1"/>
  <c r="C35" i="22"/>
  <c r="E20" i="22" l="1"/>
  <c r="E31" i="22" s="1"/>
  <c r="D35" i="22"/>
  <c r="F20" i="22" l="1"/>
  <c r="F31" i="22" s="1"/>
  <c r="E35" i="22"/>
  <c r="G20" i="22" l="1"/>
  <c r="G31" i="22" s="1"/>
  <c r="F35" i="22"/>
  <c r="H20" i="22" l="1"/>
  <c r="H31" i="22" s="1"/>
  <c r="G35" i="22"/>
  <c r="H35" i="22" l="1"/>
  <c r="I20" i="22"/>
  <c r="I31" i="22" s="1"/>
  <c r="I35" i="22" s="1"/>
  <c r="C52" i="21" l="1"/>
  <c r="B52" i="21"/>
  <c r="C51" i="21"/>
  <c r="B51" i="21"/>
  <c r="I34" i="21"/>
  <c r="H34" i="21"/>
  <c r="G34" i="21"/>
  <c r="G25" i="21"/>
  <c r="G36" i="21" s="1"/>
  <c r="B52" i="20"/>
  <c r="D51" i="20"/>
  <c r="C51" i="20"/>
  <c r="B51" i="20"/>
  <c r="I34" i="20"/>
  <c r="H34" i="20"/>
  <c r="G34" i="20"/>
  <c r="H26" i="20"/>
  <c r="D52" i="20" s="1"/>
  <c r="G26" i="20"/>
  <c r="C52" i="20" s="1"/>
  <c r="G24" i="20"/>
  <c r="G36" i="20" s="1"/>
  <c r="I23" i="20"/>
  <c r="H23" i="20"/>
  <c r="G23" i="20"/>
  <c r="C54" i="19"/>
  <c r="B54" i="19"/>
  <c r="C53" i="19"/>
  <c r="B53" i="19"/>
  <c r="I34" i="19"/>
  <c r="H34" i="19"/>
  <c r="G34" i="19"/>
  <c r="G25" i="19"/>
  <c r="G36" i="19" s="1"/>
  <c r="G40" i="20" l="1"/>
  <c r="H24" i="20"/>
  <c r="H36" i="20" s="1"/>
  <c r="H25" i="21"/>
  <c r="H36" i="21" s="1"/>
  <c r="G40" i="21"/>
  <c r="H25" i="19"/>
  <c r="H36" i="19" s="1"/>
  <c r="G40" i="19"/>
  <c r="I25" i="21" l="1"/>
  <c r="I36" i="21" s="1"/>
  <c r="I40" i="21" s="1"/>
  <c r="H40" i="21"/>
  <c r="I24" i="20"/>
  <c r="I36" i="20" s="1"/>
  <c r="I40" i="20" s="1"/>
  <c r="H40" i="20"/>
  <c r="H40" i="19"/>
  <c r="I25" i="19"/>
  <c r="I36" i="19" s="1"/>
  <c r="I40" i="19" s="1"/>
  <c r="G37" i="18" l="1"/>
  <c r="F37" i="18"/>
  <c r="E37" i="18"/>
  <c r="D37" i="18"/>
  <c r="C37" i="18"/>
  <c r="I31" i="18"/>
  <c r="H31" i="18"/>
  <c r="G31" i="18"/>
  <c r="H22" i="18"/>
  <c r="H33" i="18" s="1"/>
  <c r="G22" i="18"/>
  <c r="F37" i="17"/>
  <c r="E37" i="17"/>
  <c r="D37" i="17"/>
  <c r="C37" i="17"/>
  <c r="I31" i="17"/>
  <c r="H31" i="17"/>
  <c r="G31" i="17"/>
  <c r="G22" i="17"/>
  <c r="G33" i="17" s="1"/>
  <c r="F37" i="16"/>
  <c r="E37" i="16"/>
  <c r="D37" i="16"/>
  <c r="C37" i="16"/>
  <c r="I31" i="16"/>
  <c r="H31" i="16"/>
  <c r="G31" i="16"/>
  <c r="G22" i="16"/>
  <c r="G33" i="16" s="1"/>
  <c r="F37" i="15"/>
  <c r="E37" i="15"/>
  <c r="D37" i="15"/>
  <c r="C37" i="15"/>
  <c r="I31" i="15"/>
  <c r="H31" i="15"/>
  <c r="G31" i="15"/>
  <c r="G24" i="15"/>
  <c r="G22" i="15"/>
  <c r="G33" i="15" s="1"/>
  <c r="F37" i="14"/>
  <c r="E37" i="14"/>
  <c r="D37" i="14"/>
  <c r="C37" i="14"/>
  <c r="I31" i="14"/>
  <c r="H31" i="14"/>
  <c r="G31" i="14"/>
  <c r="G22" i="14"/>
  <c r="G33" i="14" s="1"/>
  <c r="F37" i="13"/>
  <c r="E37" i="13"/>
  <c r="D37" i="13"/>
  <c r="C37" i="13"/>
  <c r="I31" i="13"/>
  <c r="H31" i="13"/>
  <c r="G31" i="13"/>
  <c r="G22" i="13"/>
  <c r="G33" i="13" s="1"/>
  <c r="G37" i="16" l="1"/>
  <c r="H22" i="16"/>
  <c r="H33" i="16" s="1"/>
  <c r="G37" i="17"/>
  <c r="H22" i="17"/>
  <c r="H33" i="17" s="1"/>
  <c r="H37" i="18"/>
  <c r="I22" i="18"/>
  <c r="I33" i="18" s="1"/>
  <c r="I37" i="18" s="1"/>
  <c r="G37" i="14"/>
  <c r="H22" i="14"/>
  <c r="H33" i="14" s="1"/>
  <c r="G37" i="13"/>
  <c r="H22" i="13"/>
  <c r="H33" i="13" s="1"/>
  <c r="G37" i="15"/>
  <c r="H22" i="15"/>
  <c r="H33" i="15" s="1"/>
  <c r="H37" i="17" l="1"/>
  <c r="I22" i="17"/>
  <c r="I33" i="17" s="1"/>
  <c r="I37" i="17" s="1"/>
  <c r="H37" i="16"/>
  <c r="I22" i="16"/>
  <c r="I33" i="16" s="1"/>
  <c r="I37" i="16" s="1"/>
  <c r="I22" i="15"/>
  <c r="I33" i="15" s="1"/>
  <c r="I37" i="15" s="1"/>
  <c r="H37" i="15"/>
  <c r="H37" i="13"/>
  <c r="I22" i="13"/>
  <c r="I33" i="13" s="1"/>
  <c r="I37" i="13" s="1"/>
  <c r="H37" i="14"/>
  <c r="I22" i="14"/>
  <c r="I33" i="14" s="1"/>
  <c r="I37" i="14" s="1"/>
  <c r="I41" i="12" l="1"/>
  <c r="H41" i="12"/>
  <c r="G41" i="12"/>
  <c r="F41" i="12"/>
  <c r="E41" i="12"/>
  <c r="D41" i="12"/>
  <c r="G34" i="12"/>
  <c r="D32" i="12"/>
  <c r="D43" i="12" s="1"/>
  <c r="I35" i="11"/>
  <c r="H35" i="11"/>
  <c r="G35" i="11"/>
  <c r="F35" i="11"/>
  <c r="E35" i="11"/>
  <c r="D35" i="11"/>
  <c r="D26" i="11"/>
  <c r="D37" i="11" s="1"/>
  <c r="D47" i="12" l="1"/>
  <c r="E32" i="12"/>
  <c r="E43" i="12" s="1"/>
  <c r="D41" i="11"/>
  <c r="E26" i="11"/>
  <c r="E37" i="11" s="1"/>
  <c r="F26" i="11" l="1"/>
  <c r="F37" i="11" s="1"/>
  <c r="E41" i="11"/>
  <c r="E47" i="12"/>
  <c r="F32" i="12"/>
  <c r="F43" i="12" s="1"/>
  <c r="F47" i="12" l="1"/>
  <c r="G32" i="12"/>
  <c r="G43" i="12" s="1"/>
  <c r="F41" i="11"/>
  <c r="G26" i="11"/>
  <c r="G37" i="11" s="1"/>
  <c r="G41" i="11" l="1"/>
  <c r="H26" i="11"/>
  <c r="H37" i="11" s="1"/>
  <c r="G47" i="12"/>
  <c r="H32" i="12"/>
  <c r="H43" i="12" s="1"/>
  <c r="H47" i="12" l="1"/>
  <c r="I32" i="12"/>
  <c r="I43" i="12" s="1"/>
  <c r="I47" i="12" s="1"/>
  <c r="H41" i="11"/>
  <c r="I26" i="11"/>
  <c r="I37" i="11" s="1"/>
  <c r="I41" i="11" s="1"/>
  <c r="I62" i="10" l="1"/>
  <c r="H62" i="10"/>
  <c r="G62" i="10"/>
  <c r="F62" i="10"/>
  <c r="E62" i="10"/>
  <c r="D62" i="10"/>
  <c r="C62" i="10"/>
  <c r="C53" i="10"/>
  <c r="C64" i="10" s="1"/>
  <c r="E59" i="9"/>
  <c r="I55" i="9"/>
  <c r="H55" i="9"/>
  <c r="G55" i="9"/>
  <c r="F55" i="9"/>
  <c r="E55" i="9"/>
  <c r="D55" i="9"/>
  <c r="D57" i="9" s="1"/>
  <c r="G48" i="9"/>
  <c r="G45" i="9"/>
  <c r="F45" i="9"/>
  <c r="D53" i="10" l="1"/>
  <c r="D64" i="10" s="1"/>
  <c r="C68" i="10"/>
  <c r="D61" i="9"/>
  <c r="E46" i="9"/>
  <c r="E57" i="9" s="1"/>
  <c r="E61" i="9" l="1"/>
  <c r="F46" i="9"/>
  <c r="F57" i="9" s="1"/>
  <c r="E53" i="10"/>
  <c r="E64" i="10" s="1"/>
  <c r="D68" i="10"/>
  <c r="F53" i="10" l="1"/>
  <c r="F64" i="10" s="1"/>
  <c r="E68" i="10"/>
  <c r="G46" i="9"/>
  <c r="G57" i="9" s="1"/>
  <c r="F61" i="9"/>
  <c r="F68" i="10" l="1"/>
  <c r="G53" i="10"/>
  <c r="G64" i="10" s="1"/>
  <c r="H46" i="9"/>
  <c r="H57" i="9" s="1"/>
  <c r="G61" i="9"/>
  <c r="I46" i="9" l="1"/>
  <c r="I57" i="9" s="1"/>
  <c r="I61" i="9" s="1"/>
  <c r="H61" i="9"/>
  <c r="G68" i="10"/>
  <c r="H53" i="10"/>
  <c r="H64" i="10" s="1"/>
  <c r="H68" i="10" l="1"/>
  <c r="I53" i="10"/>
  <c r="I64" i="10" s="1"/>
  <c r="I68" i="10" s="1"/>
  <c r="I41" i="8"/>
  <c r="H41" i="8"/>
  <c r="G41" i="8"/>
  <c r="F41" i="8"/>
  <c r="E41" i="8"/>
  <c r="D41" i="8"/>
  <c r="D32" i="8"/>
  <c r="D43" i="8" s="1"/>
  <c r="E45" i="7"/>
  <c r="I41" i="7"/>
  <c r="H41" i="7"/>
  <c r="G41" i="7"/>
  <c r="F41" i="7"/>
  <c r="E41" i="7"/>
  <c r="D41" i="7"/>
  <c r="D32" i="7"/>
  <c r="D43" i="7" s="1"/>
  <c r="D47" i="7" l="1"/>
  <c r="E32" i="7"/>
  <c r="E43" i="7" s="1"/>
  <c r="D47" i="8"/>
  <c r="E32" i="8"/>
  <c r="E43" i="8" s="1"/>
  <c r="F32" i="7" l="1"/>
  <c r="F43" i="7" s="1"/>
  <c r="E47" i="7"/>
  <c r="E47" i="8"/>
  <c r="F32" i="8"/>
  <c r="F43" i="8" s="1"/>
  <c r="F47" i="8" l="1"/>
  <c r="G32" i="8"/>
  <c r="G43" i="8" s="1"/>
  <c r="F47" i="7"/>
  <c r="G32" i="7"/>
  <c r="G43" i="7" s="1"/>
  <c r="G47" i="8" l="1"/>
  <c r="H32" i="8"/>
  <c r="H43" i="8" s="1"/>
  <c r="G47" i="7"/>
  <c r="H32" i="7"/>
  <c r="H43" i="7" s="1"/>
  <c r="H47" i="7" l="1"/>
  <c r="I32" i="7"/>
  <c r="I43" i="7" s="1"/>
  <c r="I47" i="7" s="1"/>
  <c r="H47" i="8"/>
  <c r="I32" i="8"/>
  <c r="I43" i="8" s="1"/>
  <c r="I47" i="8" s="1"/>
  <c r="I32" i="6" l="1"/>
  <c r="H32" i="6"/>
  <c r="G32" i="6"/>
  <c r="G23" i="6"/>
  <c r="G34" i="6" s="1"/>
  <c r="G38" i="6" l="1"/>
  <c r="H23" i="6"/>
  <c r="H34" i="6" s="1"/>
  <c r="I23" i="6" l="1"/>
  <c r="I34" i="6" s="1"/>
  <c r="I38" i="6" s="1"/>
  <c r="H38" i="6"/>
  <c r="F37" i="5" l="1"/>
  <c r="E37" i="5"/>
  <c r="D37" i="5"/>
  <c r="C37" i="5"/>
  <c r="I31" i="5"/>
  <c r="H31" i="5"/>
  <c r="G31" i="5"/>
  <c r="G22" i="5"/>
  <c r="G33" i="5" s="1"/>
  <c r="H22" i="5" l="1"/>
  <c r="H33" i="5" s="1"/>
  <c r="G37" i="5"/>
  <c r="H37" i="5" l="1"/>
  <c r="I22" i="5"/>
  <c r="I33" i="5" s="1"/>
  <c r="I37" i="5" s="1"/>
</calcChain>
</file>

<file path=xl/sharedStrings.xml><?xml version="1.0" encoding="utf-8"?>
<sst xmlns="http://schemas.openxmlformats.org/spreadsheetml/2006/main" count="1942" uniqueCount="434">
  <si>
    <t>Appropriation Ceiling</t>
  </si>
  <si>
    <t>Beginning Cash Balance</t>
  </si>
  <si>
    <t>Revenues</t>
  </si>
  <si>
    <t>Expenditures</t>
  </si>
  <si>
    <t xml:space="preserve">Transfers </t>
  </si>
  <si>
    <t>Net Total Transfers</t>
  </si>
  <si>
    <t>Amount from Bond Proceeds</t>
  </si>
  <si>
    <t>Ending Cash Balance</t>
  </si>
  <si>
    <t>Amount Held in CODs, Escrow</t>
  </si>
  <si>
    <t xml:space="preserve"> Accounts, or Other Investments</t>
  </si>
  <si>
    <t>(actual)</t>
  </si>
  <si>
    <t>(estimated)</t>
  </si>
  <si>
    <t>Financial Data</t>
  </si>
  <si>
    <t>Department:</t>
  </si>
  <si>
    <t>Contact Name:</t>
  </si>
  <si>
    <t>Phone:</t>
  </si>
  <si>
    <t>Name of Fund:</t>
  </si>
  <si>
    <t>Legal Authority</t>
  </si>
  <si>
    <t>Fund type (MOF)</t>
  </si>
  <si>
    <t>Appropriation Acct. No.</t>
  </si>
  <si>
    <t>Intended Purpose:</t>
  </si>
  <si>
    <t>Source of Revenues:</t>
  </si>
  <si>
    <t>Prog ID(s):</t>
  </si>
  <si>
    <t>Current Program Activities/Allowable Expenses:</t>
  </si>
  <si>
    <t>Encumbrances</t>
  </si>
  <si>
    <t>Unencumbered Cash Balance</t>
  </si>
  <si>
    <t>Additional Information:</t>
  </si>
  <si>
    <t>FY 2017</t>
  </si>
  <si>
    <t>FY 2018</t>
  </si>
  <si>
    <t>Variances:</t>
  </si>
  <si>
    <t>Amount Req. by Bond Covenants</t>
  </si>
  <si>
    <t>FY 2019</t>
  </si>
  <si>
    <t xml:space="preserve">   List each net transfer in/out/ or projection in/out; list each account number</t>
  </si>
  <si>
    <t>FY 2020</t>
  </si>
  <si>
    <t>FY 2021</t>
  </si>
  <si>
    <t>FY 2022</t>
  </si>
  <si>
    <t>FY 2023</t>
  </si>
  <si>
    <t>Phillip Nguyen</t>
  </si>
  <si>
    <t>HTH 100</t>
  </si>
  <si>
    <t>586-4581</t>
  </si>
  <si>
    <t>PHN, Farrington High School (DOE) U-Account</t>
  </si>
  <si>
    <t>U</t>
  </si>
  <si>
    <t>Act 162/2009, as amended by Act 180/2010</t>
  </si>
  <si>
    <t>S 329 H</t>
  </si>
  <si>
    <t>Intended Purpose:  MOF-U funding is currently for Registered Nurse IV (#118858) in the Public Health Nursing Branch (PHNB) for Farrington High School Transition Center; funding from Department of Education (DOE).</t>
  </si>
  <si>
    <t>Source of Revenues: U-funding (inter-agency) from the DOE.</t>
  </si>
  <si>
    <t>Current Program Activities/Allowable Expenses:  PHNB provides a 1.00 FTE Registered Nurse (RN) IV (#118858), funded by the DOE, to Farrington High School Transition Center.  From FY2020, PHNB provides 3.00 FTE RN IV funded by Department of Human Services.</t>
  </si>
  <si>
    <t>Purpose of Proposed Ceiling Adjustment (if applicable): Not Applicable.</t>
  </si>
  <si>
    <t>Variances:  The MOA with Farrington High School expired on 12/31/17 so there was less revenue and expenditure in FY18 and no revenue and expenditure in FY19.  There was no MOA and revenue in FY2019.  New MOA with DHS became effective in FY20 but positions were only hired from FY22 and expenditure only start from FY2022 and will become fully staffed from FY2023 forward.</t>
  </si>
  <si>
    <t>HTH</t>
  </si>
  <si>
    <t>Amy Yamaguchi</t>
  </si>
  <si>
    <t>HTH 420</t>
  </si>
  <si>
    <t>586-4682</t>
  </si>
  <si>
    <t>Mental Health and Substance Abuse Special Fund</t>
  </si>
  <si>
    <t>B</t>
  </si>
  <si>
    <t>Section 334-16, HRS</t>
  </si>
  <si>
    <t>S 346 H</t>
  </si>
  <si>
    <t>Intended Purpose: The purpose of the fund is to deposit all revenue collected from treatment services rendered by mental health and substance</t>
  </si>
  <si>
    <t>abuse programs operated by the State.</t>
  </si>
  <si>
    <t>Source of Revenues:  The source of revenue include payments from Medicaid, Medicare, and patients.</t>
  </si>
  <si>
    <t>Current Program Activities/Allowable Expenses: Activities include the provision of community-based outpatient services, case management</t>
  </si>
  <si>
    <t>services, psychosocial rehabilitation services, crisis services, residential services, and treatment services.  Allowable expenses are expenses</t>
  </si>
  <si>
    <t>incurred to provide or support the provision of program activities.</t>
  </si>
  <si>
    <t>Variances:  The expenditure variance is attributed to delays in the execution of purchase of service contracts.</t>
  </si>
  <si>
    <t>JS1211</t>
  </si>
  <si>
    <t>Wakaba Stephens</t>
  </si>
  <si>
    <t>HTH 460</t>
  </si>
  <si>
    <t>733-9866</t>
  </si>
  <si>
    <t>TITLE XIX Med QUEST Carveout/General Outpatient</t>
  </si>
  <si>
    <t>Section 334-115, HRS</t>
  </si>
  <si>
    <t>S 306 H</t>
  </si>
  <si>
    <t>Intended Purpose:  To deposit revenues collected from treatment services rendered by mental health and substance abuse programs operated by the state.</t>
  </si>
  <si>
    <t>Source of Revenues: Investment pool interest, reimbursement through DHS for administrative cost claims, reimbursement for Medicaid eligible current services, and refund/reimbursement of prior period expenditures.</t>
  </si>
  <si>
    <t>Current Program Activities/Allowable Expenses: Program activities include assuring a comprehensive array of mental health services for children and adolescents as well as the funding of salaries for Quality Assurance Specialists at the CAMHD Family Guidance Centers and various other positions.</t>
  </si>
  <si>
    <t>FY 2017-The revenues decreased due to the fact that the reimbursement of mainland placement youth being caught up.</t>
  </si>
  <si>
    <t>FY 2018-The revenues decreased due to the delay in reimbursement from MedQuest.</t>
  </si>
  <si>
    <t>FY 2019-The revenues increased due to the late reimbursement from MedQuest for FY 2018. The expenditures decreased due to the higher usage of general fund instead of this fund.</t>
  </si>
  <si>
    <t xml:space="preserve">FY2020-The revenues decreased due to the delay in reimbursement from MedQuest. </t>
  </si>
  <si>
    <t>FY2021-The revenues increased due to the late reimbursement from MedQuest for FY2020. The expenditures decreased since the service cost was covered by the general fund more than expected.</t>
  </si>
  <si>
    <t>FY2022-The revenues are expected to decrease due to the reimbursemetn from MedQuest being caught up in FY2021.</t>
  </si>
  <si>
    <t>FY2023-The revenues are expected to decrease due to the reimbursemetn from MedQuest being caught up in FY2021.</t>
  </si>
  <si>
    <t>TITLE IV-E Reimbursement (Interdepartmental transfer from DHS)</t>
  </si>
  <si>
    <t>Act 259/01, as amended by Act 177/02; Act 200/03</t>
  </si>
  <si>
    <t>S 328 H</t>
  </si>
  <si>
    <t>Intended Purpose: To provide training and skill development to foster parents/prospective foster parents licensed by child care (placement) organizations (CPO) that are licensed by Department of Human Services (DHS).  Many of these youth are cared for through foster services and thus the Title IV-E funds are reimbursed to DOH through DHS.  Also reimbursable are training activities provided to staff of CPOs with respect to their activities involving the licensing and training of foster homes.</t>
  </si>
  <si>
    <t>Source of Revenues: Reimbursement through DHS for eligible Title IV-E Training.</t>
  </si>
  <si>
    <t>Current Program Activities/Allowable Expenses: Training and skill development of foster parents/prospective foster parents on an on-going basis.</t>
  </si>
  <si>
    <t>FY 2017-The revenues increased due to the filled billing position and billings to get caught up. The expenditures increased due to the increase in activities.</t>
  </si>
  <si>
    <t>FY 2018-The revenues decreased after the billings caught up and stabilized. The expenditures decreased due to the decrease in the activities.</t>
  </si>
  <si>
    <t>FY 2019-The variance for revenues did not exceed 10%. The expenditure decreased due to the lack of activities.</t>
  </si>
  <si>
    <t>FY 2020-The revenues increased due to the billing getting caught up. The expenditures increased due to the position being filled.</t>
  </si>
  <si>
    <t>FY 2021-The revenues increased due to the billing getting caught up. The expenditures increased due to the position being filled.</t>
  </si>
  <si>
    <t>FY 2022-The revenues is expected to decrease since the billing got caught up. The expenditure is expected to stay the same.</t>
  </si>
  <si>
    <t>FY 2023-The revenues is expected to decrease since the billing got caught up. The expenditure is expected to stay the same.</t>
  </si>
  <si>
    <t>Sayuri Sugimoto</t>
  </si>
  <si>
    <t>HTH 501</t>
  </si>
  <si>
    <t>587-6043</t>
  </si>
  <si>
    <t>Neurotrauma Special Fund</t>
  </si>
  <si>
    <t>Section 321H-4, HRS</t>
  </si>
  <si>
    <t>S 314 H</t>
  </si>
  <si>
    <r>
      <rPr>
        <b/>
        <u/>
        <sz val="10"/>
        <rFont val="Arial"/>
        <family val="2"/>
      </rPr>
      <t>Intended Purpose:</t>
    </r>
    <r>
      <rPr>
        <sz val="10"/>
        <rFont val="Arial"/>
        <family val="2"/>
      </rPr>
      <t xml:space="preserve"> Funding and contracting for services relating to neurotrauma; for education; assistance to individuals and families to identify and obtain access to services; maintenance of a registry of neurotrauma injuries within Hawaii; and necessary administrative expenses not to exceed two percent (2%) of the total amount collected.</t>
    </r>
  </si>
  <si>
    <r>
      <rPr>
        <b/>
        <u/>
        <sz val="10"/>
        <rFont val="Arial"/>
        <family val="2"/>
      </rPr>
      <t>Source of Revenues:</t>
    </r>
    <r>
      <rPr>
        <sz val="10"/>
        <rFont val="Arial"/>
        <family val="2"/>
      </rPr>
      <t xml:space="preserve"> Surcharges levied under Sections 291-11.5, 291-11.6, 291C-12, 291C-12.5, 291C-12.6, 291C-102 and 291E-61, HRS.</t>
    </r>
  </si>
  <si>
    <r>
      <rPr>
        <b/>
        <u/>
        <sz val="10"/>
        <rFont val="Arial"/>
        <family val="2"/>
      </rPr>
      <t xml:space="preserve">Current Program Activities/Allowable Expenses: </t>
    </r>
    <r>
      <rPr>
        <sz val="10"/>
        <rFont val="Arial"/>
        <family val="2"/>
      </rPr>
      <t xml:space="preserve"> Contracts in the area of education awareness with 1) the Queens Medical Center (Statewide Stroke Network); 2) University of Hawaii (Neurotrauma Registry); and 3) University of Hawaii (Head, Neck, and Spine Educational Project); 4) Rehabilitation Hospital of the Pacific (REHAB) -  Transfer Training.</t>
    </r>
  </si>
  <si>
    <r>
      <rPr>
        <b/>
        <u/>
        <sz val="10"/>
        <rFont val="Arial"/>
        <family val="2"/>
      </rPr>
      <t xml:space="preserve">Variance: </t>
    </r>
    <r>
      <rPr>
        <sz val="10"/>
        <rFont val="Arial"/>
        <family val="2"/>
      </rPr>
      <t>The special fund revenue reflects the actual deposits to this fund from traffic surcharges (citations/violations) collected.  
FY 2017 and FY 2019: The revenues decreased due to decrease in surcharges collected.
FY 2018: The revenues increased due to increase in surcharges collected.
FY 2017: The expenditures increased because a new contract was awarded to the Queen's Medical Center for the Statewide Stroke Network. 
FY 2019: The expenditures increased because services were incurred for a new contract with the University of Hawaii, Department of Kinesiology and Rehabilitation Science for Project Head, Neck, and Spine.                                                                                                                                                                                                                                                              FY2020:  The revenue decrease was due to the COVID-19 pandemic/stay at home order. (a decrease in surcharges levied under Sections 291-11.5, 291-11.6, 291C-12, 291C-12.5, 291C-12.6, 291C-102 and 291E-61, HRS.)                                                                                                                                                                            FY2021:  The revenue increase was due to more people getting back on the road after lifting and easing of safer at home order and travel restrictions.</t>
    </r>
  </si>
  <si>
    <r>
      <rPr>
        <b/>
        <u/>
        <sz val="10"/>
        <rFont val="Arial"/>
        <family val="2"/>
      </rPr>
      <t>Variance</t>
    </r>
    <r>
      <rPr>
        <b/>
        <sz val="10"/>
        <rFont val="Arial"/>
        <family val="2"/>
      </rPr>
      <t>:</t>
    </r>
    <r>
      <rPr>
        <sz val="10"/>
        <rFont val="Arial"/>
        <family val="2"/>
      </rPr>
      <t xml:space="preserve">                                                                                                                                                                                                                                              FY20 expenditure variance was due to the following reasons:
•	The DOT approved moped helmet budget was increased by $5,000.
•	The conference budget was increased by $45,000 due to greater number of requests for the educational conferences, trainings, and events for FY20.
•	The invoice submission for ASO log#17-151 was delayed and the payment was made in FY20.
•	ASO log#18-170 was extended till June 30, 2020.  The final invoice was submitted in FY20.                                                                                                                          FY21 expenditure variance is expected due to fewer contracts being executed during FY21.                                                                                                                                                                                                                                                                                                                                                                                                                                         FY2021:  The decrease in expenditure was due to close out of a contract, ASO LOG 18-170, and due to COVID-19 restriction. There were significant decrease in community activities in FY21.                                                                                                                                                                 
FY2022/2023:  The expenditures are expected to increase as program will be able to develop long term projects when revenue returns to prior year funding level.                                                                                                                            </t>
    </r>
  </si>
  <si>
    <t>JM7760</t>
  </si>
  <si>
    <t>Intellectual and Developmental Disabilities Medicaid</t>
  </si>
  <si>
    <t>Waiver Administrative Claiming Special Funds</t>
  </si>
  <si>
    <t>Act 165, SLH 2019 and Chapter 333F, HRS</t>
  </si>
  <si>
    <t>S 347 H</t>
  </si>
  <si>
    <r>
      <rPr>
        <b/>
        <u/>
        <sz val="10"/>
        <rFont val="Arial"/>
        <family val="2"/>
      </rPr>
      <t>Intended Purpose:</t>
    </r>
    <r>
      <rPr>
        <sz val="10"/>
        <rFont val="Arial"/>
        <family val="2"/>
      </rPr>
      <t xml:space="preserve"> Act 165, SLH 2019 established the Intellectual and Developmental Disabilities (I/DD) Medicaid Waiver Special Fund to allow for the deposit of federal funds received through Medicaid administrative claiming for operating the Medicaid Home and Community -Based Services Waiver (HCBS) for persons with I/DD.  </t>
    </r>
  </si>
  <si>
    <r>
      <rPr>
        <b/>
        <u/>
        <sz val="10"/>
        <rFont val="Arial"/>
        <family val="2"/>
      </rPr>
      <t>Source of Revenues:</t>
    </r>
    <r>
      <rPr>
        <sz val="10"/>
        <rFont val="Arial"/>
        <family val="2"/>
      </rPr>
      <t xml:space="preserve">  Medicaid federal reimbursement for I/DD waiver administrative claiming pursuant to 45 CFR Part 95, Subpart E, DDD’s Cost Allocation Plan approved by the United States Department of Health and Human Services (DHHS) on April 25, 2019.</t>
    </r>
  </si>
  <si>
    <r>
      <rPr>
        <b/>
        <u/>
        <sz val="10"/>
        <rFont val="Arial"/>
        <family val="2"/>
      </rPr>
      <t>Current Program Activities/Allowable Expenses:</t>
    </r>
    <r>
      <rPr>
        <sz val="10"/>
        <rFont val="Arial"/>
        <family val="2"/>
      </rPr>
      <t xml:space="preserve"> Pursuant to Act 165, SLH 2019 Section 4 and Chapter 333F, HRS, the funds should be used for the following: 1) payment for fiscal management services; 2) training of staff; waiver providers; waiver participants, family members of waiver participants, legal representatives of waiver participants; and community stakeholders; 3) quality management activities; 4) ongoing operations and maintenance of the information technology systems; 5) conducting rate methodology studies to define rates; and 6) assessment services for determining each participant’s level of support needs. </t>
    </r>
  </si>
  <si>
    <r>
      <rPr>
        <b/>
        <u/>
        <sz val="10"/>
        <rFont val="Arial"/>
        <family val="2"/>
      </rPr>
      <t>Purpose of Proposed Ceiling Adjustment (if applicable):</t>
    </r>
    <r>
      <rPr>
        <sz val="10"/>
        <rFont val="Arial"/>
        <family val="2"/>
      </rPr>
      <t xml:space="preserve">  The expenditure ceiling in Act 165, SLH was set at $900,000 for FY 2020.  DDD submitted a FY 2021 supplemental budget request to extend the base budget beyond FY 2020 and increase the ceiling to $2,500,000.  This will allow the DOH-DDD to maximize the use of federal Medicaid administrative claiming to operate the H&amp;CBS wavier for I/DD and ensure compliance with all federal Medicaid requirements.</t>
    </r>
  </si>
  <si>
    <r>
      <rPr>
        <b/>
        <u/>
        <sz val="10"/>
        <rFont val="Arial"/>
        <family val="2"/>
      </rPr>
      <t>Variance</t>
    </r>
    <r>
      <rPr>
        <b/>
        <sz val="10"/>
        <rFont val="Arial"/>
        <family val="2"/>
      </rPr>
      <t xml:space="preserve">: </t>
    </r>
    <r>
      <rPr>
        <sz val="10"/>
        <rFont val="Arial"/>
        <family val="2"/>
      </rPr>
      <t>The estimated FY 2020 revenues consist of the administrative claiming received for FY 2019 due to the DHHS’ approval of DDD's cost of allocation plan effective July 1, 2018.  DDD anticipates the budget ceiling request to be approved at $2,500,000 for FY 2021 and beyond, so DDD can maximize the use of federal reimbursement for ongoing operations.</t>
    </r>
  </si>
  <si>
    <r>
      <rPr>
        <b/>
        <u/>
        <sz val="10"/>
        <rFont val="Arial"/>
        <family val="2"/>
      </rPr>
      <t>Variance</t>
    </r>
    <r>
      <rPr>
        <b/>
        <sz val="10"/>
        <rFont val="Arial"/>
        <family val="2"/>
      </rPr>
      <t>:</t>
    </r>
    <r>
      <rPr>
        <sz val="10"/>
        <rFont val="Arial"/>
        <family val="2"/>
      </rPr>
      <t xml:space="preserve"> The estimated revenue decreases in FY23 and out years due to anticipated diminished administrative claims due to Behavioral Health Administrative Information Technology (BHA IT) Solution being substantially implemented resulting in less claiming . The estimated expenditures for FY21 reflect the new ceiling amount of $3,200,000 approved in Act 009, SLH2020.  DDD submitted a FB21-23 budget request to make the Medicaid Administrative Claiming Special Fund to be recurring from FY22.  The expenditures are expected to increase as DDD would be able to plan ahead and have multi-year contracts to meet compliance requirements for the State's Section 1915(c) Medicaid waiver for Individuals with Intellectual and Developmental Disabilities.</t>
    </r>
  </si>
  <si>
    <r>
      <rPr>
        <b/>
        <u/>
        <sz val="10"/>
        <rFont val="Arial"/>
        <family val="2"/>
      </rPr>
      <t>Variances (Expenditures)</t>
    </r>
    <r>
      <rPr>
        <sz val="10"/>
        <rFont val="Arial"/>
        <family val="2"/>
      </rPr>
      <t>:                                                                                                                                                                                                                                                                                                                                                                FY2021:  The increase in expenditure was due to the new ceiling amount of $3,200,000 approved in Act 009, SLH2020.  The expenditure is expected to increase in FY22 as the Administrative Claiming Special Fund became recurring from FY22.</t>
    </r>
  </si>
  <si>
    <t>Kristine Pagano</t>
  </si>
  <si>
    <t>HTH 520</t>
  </si>
  <si>
    <t>447-1397</t>
  </si>
  <si>
    <t>DCAB - Special Parent Information Network (SPIN)</t>
  </si>
  <si>
    <t xml:space="preserve">U </t>
  </si>
  <si>
    <r>
      <t xml:space="preserve">HRS </t>
    </r>
    <r>
      <rPr>
        <sz val="10"/>
        <rFont val="Calibri"/>
        <family val="2"/>
      </rPr>
      <t>§</t>
    </r>
    <r>
      <rPr>
        <sz val="10"/>
        <rFont val="Arial"/>
        <family val="2"/>
      </rPr>
      <t>348F-7</t>
    </r>
  </si>
  <si>
    <t>S 324 H</t>
  </si>
  <si>
    <t xml:space="preserve">Intended Purpose:  A Memorandum of Agreement between the Department of Education and the Department of Health, Disability and Communication Access Board to provide support in the operation and support of the Special Parent Information Network (SPIN) and the Special Education Advisory Council (SEAC).                                                         </t>
  </si>
  <si>
    <t>Source of Revenues:  Department of Education</t>
  </si>
  <si>
    <t>Current Program Activities/Allowable Expenses:  Two (2.0) positions and operating costs for SPIN and SEAC.</t>
  </si>
  <si>
    <t xml:space="preserve">Variances: </t>
  </si>
  <si>
    <t xml:space="preserve">The variance (increase) in revenues in FY 2021 is due to an increase in costs of personnel services and operating costs of the SPIN and SEAC. </t>
  </si>
  <si>
    <t>The variance in expenditures in FY 2021 to 2023 is due to collective bargaining, fringe rates, and operating costs.</t>
  </si>
  <si>
    <t>DCAB Special Fund</t>
  </si>
  <si>
    <t>HRS §348F-7</t>
  </si>
  <si>
    <t>S 334 H</t>
  </si>
  <si>
    <t xml:space="preserve">Intended Purpose:  This fund is used for payment of its lawful operating expenditures, including indirect costs. </t>
  </si>
  <si>
    <t>Source of Revenues:  Test and continuing education fees, and blueprint review fees.</t>
  </si>
  <si>
    <t xml:space="preserve">Current Program Activities/Allowable Expenses: Per HRS §348F, construction project and site reviews, issue state credential and conduct continuing education program for American Sign Language Interpreters, issue disabled parking permits and notifications, respond to ADA complaints and technical assistance, and conduct public outreach and education programs.
</t>
  </si>
  <si>
    <t xml:space="preserve">Variances:  </t>
  </si>
  <si>
    <t>FY 2022 and FY 2023 increased revenues based on construction costs and number of document reviews.</t>
  </si>
  <si>
    <t>Michelle C Matsuoka</t>
  </si>
  <si>
    <t>HTH 560</t>
  </si>
  <si>
    <t>733-9062</t>
  </si>
  <si>
    <t>Newborn Metabolic Screening Special Fund</t>
  </si>
  <si>
    <t>Section 321-291, HRS</t>
  </si>
  <si>
    <t>S 302 H</t>
  </si>
  <si>
    <t xml:space="preserve">Intended Purpose:  This fund is used for payment of its lawful operating expenditures, including, but not limited to laboratory testing, follow-up testing, educational materials, continuing education, quality assurance, equipment, and indirect cost. </t>
  </si>
  <si>
    <t>Source of Revenues: Per the Hawaii Administrative Rules, the amount collected for each metabolic screening (testing) kit sold in Hawaii (current charge per kit is $99 eff. 5/27/2017) is deposited to this special fund.  Prior to 5/27/2017 the price per kit was $55.</t>
  </si>
  <si>
    <t xml:space="preserve">Current Program Activities/Allowable Expenses:  The Newborn Metabolic Screening Program (NBMSP) has statewide responsibilities for assuring that infants born in the State of Hawaii are satisfactorily tested for over 25 primary disorders which can cause intellectual disability and developmental and growth delay and even death, if not detected and treated early in the newborn period. NBMSP tracks and follows-up to assure that infants with detected diseases are provided with appropriate and timely treatment.	</t>
  </si>
  <si>
    <t>Purpose of Proposed Ceiling Increase (if applicable): In the FY 2017 Supplemental Budget a ceiling increase of $250,000 was approved.</t>
  </si>
  <si>
    <t>Variances:  Expenditures increased by about 44% from FY 2018-19 primarily due to filling all vacant positions and increased screening costs through the Oregon health Authority contract.  Revenues decreased between FY 2018-19 because the program collected smaller fees in FY 2019 than FY 2018. FY 2020 the contract with the Oregon Health Authority ended and a new contract with the State of Washington began.  Expenditures increased due to the 2.0 FTE added to this fund; revenues decreased due to the COVID-19 pandemic.  FY22, request of new Temporary OA III.  FY23, request for increased fee of $25/screening to add Pompe and MPS1 screening which is an estimated $17 fee to run the test.</t>
  </si>
  <si>
    <t>Hawaii Birth Defects Special Fund</t>
  </si>
  <si>
    <t>Section 321-426, HRS</t>
  </si>
  <si>
    <t>S 304 H</t>
  </si>
  <si>
    <t>Intended Purpose:  This fund is used for payment of its lawful operating expenditures, including indirect costs.</t>
  </si>
  <si>
    <t>Source of Revenues: $10 of each marriage license fee collected by the Hawaii State Department of Health is deposited to this special fund.</t>
  </si>
  <si>
    <t>Current Program Activities/Allowable Expenses:  This fund enables the State to have a continuous, reliable and timely statewide information and monitoring source for ascertaining the number of births with specific disabilities and abnormalities due to birth defects.  The program monitors trends and changes over time to identity possible risk factors for births defects and help develop activities to prevent the birth defects.</t>
  </si>
  <si>
    <t>Purpose of Proposed Ceiling Increase (if applicable): Not Applicable.</t>
  </si>
  <si>
    <t>Variances: The variance in expenditures from FY 2018-19 and beyond is due to reducing payroll from 5.0 FTE to 3.75 FTE.  Program made necessary changes to reduce expenditures and will continue to reduce payroll  through FY23 to 2.0 FTE.</t>
  </si>
  <si>
    <t>Leighton Tamura</t>
  </si>
  <si>
    <t>733-8365</t>
  </si>
  <si>
    <t>Community Health Centers Special Fund</t>
  </si>
  <si>
    <t>Section 321-1.65, HRS</t>
  </si>
  <si>
    <t>S 305 H</t>
  </si>
  <si>
    <t>Source of Revenues:  Cigarette tax assessed and collected pursuant to Section 245-3(a), HRS.</t>
  </si>
  <si>
    <t>Current Program Activities/Allowable Expenses:   (1) Purchase of service (POS) contracts to 14 FQHCs to provide medical (perinatal, pediatric, adult primary care) &amp; support services (svcs) to un- and under-insured individuals that are at or below 250% of the federal poverty level.  Optional svcs include behavioral health care, dental treatment, &amp; pharmaceutical svcs.  (2) POS contract to Hana Health (an FQHC) for the provision of urgent care (24/7), &amp; for comprehensive primary care svcs.  (3) POS contract to Waianae Coast Comprehensive Health Ctr (an FQHC) for the provision of 24-hr emergency room svcs.</t>
  </si>
  <si>
    <t>Variances:  The projected increase in expenditures between FY 2020-21 and beyond is due to an expansion of services to the uninsured besides basic medical care and an increase in the rates paid to providers effective 7/1/19 (FY 2019-20 was lower due to few clients seeking primary care services due to COVID 19).</t>
  </si>
  <si>
    <t xml:space="preserve">JM7760 </t>
  </si>
  <si>
    <t>Kimberly Arakaki</t>
  </si>
  <si>
    <t>733-9028</t>
  </si>
  <si>
    <t>Domestic Violence and Sexual Assault Special Fund</t>
  </si>
  <si>
    <t>Section 321-1.3, HRS</t>
  </si>
  <si>
    <t>S 321 H</t>
  </si>
  <si>
    <t xml:space="preserve">Intended Purpose:  For use by the Department of Health to fund programs or purchases of service supporting/providing domestic violence and sexual violence intervention and/or prevention.  </t>
  </si>
  <si>
    <t>Source of Revenues:  Fees from birth, marriage, divorce and death certificates; and income tax designations per §235-102.5, HRS.</t>
  </si>
  <si>
    <t>Current Program Activities/Allowable Expenses: 
A. Salary:  Domestic Violence Prevention Program Specialist
B. Domestic Violence Fatality Review: meetings, including travel.
C. University of Hawaii Women's Center PAU Violence Program: violence prevention task forces activities on 10 campuses statewide
D.  Sex Abuse Treatment Center: sexual violence prevention education, awareness and training.
E.  Hawaii Law Clinic dba Ala Kuola:  Coaching Boys into Men curriculum for high schools.
F. Trainings/Conferences/Meetings to prevent domestic and sexual violence.</t>
  </si>
  <si>
    <t>Variances:  The variance in expenditures from FY 2020(actual) -2021 (estimated) and projected expenditures from FY 2021 moving forward is due to a planned decrease in expenditures in FY 2021 initiated to bring expenditures in line with revenues.  Spending will more accurately reflect revenues from FY 2021 onward.</t>
  </si>
  <si>
    <t>Violence Prevention Program, Child Death Review (CDR).</t>
  </si>
  <si>
    <t>Act 162, SLH 2009, as amended by Act 180, SLH 2010</t>
  </si>
  <si>
    <t>S 325 H</t>
  </si>
  <si>
    <t>Intended Purpose:  To provide for a CDR Nurse Coordinator position to implement the statewide CDR System.</t>
  </si>
  <si>
    <t>Current Program Activities/Allowable Expenses: 
• Provides staffing to the State CDR Council who is responsible to analyze and evaluate data, to develop public health policy and to expand prevention programs to impact and strengthen the system to prevent further child deaths.
• Provides staffing and assistance to the six local CDR Teams including the Department of Defense.  The purpose of the local teams is to review the circumstances and causes of child deaths and to identify gaps in the delivery system and communication between organizations and to identify environmental, educational and organizational issues related to the prevention of child deaths.
• Prepares reports in collaboration with the Council members to synthesize the data obtained from the team reviews. 
• Assists in CDR training and education activities.
• Supports and collaborates with the research statistician to maintain a CDR surveillance system.
• Maintains and updates CDR Policies and Procedures Manual.</t>
  </si>
  <si>
    <t>Purpose of Proposed Ceiling Adjustment (if applicable):  Function was eliminated by the 2014 Legislature.</t>
  </si>
  <si>
    <t xml:space="preserve">Variances: After spending the FY21 cash balance, no further activity is anticipated. </t>
  </si>
  <si>
    <t>Ian Tholen</t>
  </si>
  <si>
    <t>(808) 594-0013</t>
  </si>
  <si>
    <t>Early Intervention Special Fund</t>
  </si>
  <si>
    <t>§ 321-355, HRS</t>
  </si>
  <si>
    <t>S 331 H</t>
  </si>
  <si>
    <t>Intended Purpose:  To generate revenues to reinvest into the early intervention services for the at-risk, zero-to-three population; and to expand and enhance early intervention services for infants and toddlers with special needs.</t>
  </si>
  <si>
    <t>Source of Revenues:  Federal reimbursements from Medicaid and Title IV E and any other program income or grants earned by this fund.</t>
  </si>
  <si>
    <t>Current Program Activities:  Program activities include community based, family centered early intervention services to infants and toddlers with developmental delays; family support programs to reduce risk of child abuse and neglect; training and education for professionals, paraprofessional, and families; and clerical support to input data to support the carve-out request and other data management expenses related to early intervention services.</t>
  </si>
  <si>
    <t>Variances: There is an anticipated increase in expenditures from FY 2021 and beyond due to collective bargaining and fringe benefit cost for personnel paid from this special fund account.</t>
  </si>
  <si>
    <t>Lola Irvin</t>
  </si>
  <si>
    <t xml:space="preserve">HTH 590 </t>
  </si>
  <si>
    <t>586-4481</t>
  </si>
  <si>
    <t>Interdepartmental Transfer</t>
  </si>
  <si>
    <t>Item E-8, Act 162, 2009 SLH, as amended by Act 180, 2010 SLH</t>
  </si>
  <si>
    <t>S 316 H</t>
  </si>
  <si>
    <t>Intended Purpose:  Fund used for participation in the Supplemental Nutrition Assistance Program nutrition education program (SNAP-Ed; formerly called  Food Stamp Nutrition Education or FSNE) enables the State to get reimbursements based on non federal dollars spent approved nutrition education activities with populations that qualify for the federal nutrition assistance program.</t>
  </si>
  <si>
    <t>Source of Revenues: Interdepartmental transfer of US Department of Agriculture (USDA) reimbursements through Department of Human Services.</t>
  </si>
  <si>
    <t>Current Program Activities/Allowable Expenses: SNAP-Ed funding is used for establishing policies, systems, and environmental changes to improve nutrition and physical activity opportunities, and that are based on the USDA approved Hawaii SNAP-Ed plan. USDA publishes annual guidance for the development of state plans.</t>
  </si>
  <si>
    <t>Purpose of Proposed Ceiling Adjustment (if applicable): Per Act 88 SLH 2021, increase in personnel due to change in MOF for (2) positions.</t>
  </si>
  <si>
    <t xml:space="preserve">Variances:  The revenue is determined by DHS.  The program successfully executed subcontracts as planned in FY19 and FY20, and submitted invoices to DHS, and the reimbursement fell behind n FY20 due to DHS staffing loss, but this is now resolved. 
                     </t>
  </si>
  <si>
    <t>Form 37-47 (rev. 9/17/19)</t>
  </si>
  <si>
    <t>FY19 vs FY20</t>
  </si>
  <si>
    <t>FY20 vs. FY21</t>
  </si>
  <si>
    <t>Revenue</t>
  </si>
  <si>
    <t xml:space="preserve">Contract was timely in FY2019 but delayed in FY2020 causing delay in available revenue and delays in expenditure for services. </t>
  </si>
  <si>
    <t>FY20 vs FY21</t>
  </si>
  <si>
    <t xml:space="preserve">Contract delay in caused reduction in revenue and expenditures in FY2020, and increased revenue in FY2021.  </t>
  </si>
  <si>
    <t>Tobacco Settlement Special Fund</t>
  </si>
  <si>
    <t xml:space="preserve">B </t>
  </si>
  <si>
    <t>Section 328L-2, HRS</t>
  </si>
  <si>
    <t>S 335 H</t>
  </si>
  <si>
    <t>Intended Purpose:  Per Act 118, SLH 2015, the fund's purpose is only to distribute the receipts from the Master Settlement Agreement.</t>
  </si>
  <si>
    <t>Source of Revenues:  Tobacco Master Settlement Agreement</t>
  </si>
  <si>
    <t>Current Program Activities/Allowable Expenses:  Program is responsible for disbursing the funds per Sec. 328L-2, HRS, and per Act 12, SLH</t>
  </si>
  <si>
    <t>through FY2022.</t>
  </si>
  <si>
    <t>Purpose of Proposed Ceiling Adjustment (if applicable): None</t>
  </si>
  <si>
    <t xml:space="preserve">Variances:  Transfer of FY20 TSSF distribution portion to EBRF completed in FY21 along with all FY21 portions. 
</t>
  </si>
  <si>
    <t>JS0135</t>
  </si>
  <si>
    <t>JS5180</t>
  </si>
  <si>
    <t>JM6212</t>
  </si>
  <si>
    <t>FY21 vs. FY22</t>
  </si>
  <si>
    <t>Transfers of 2019 TSSF portions to EBRF and General Fund completed in FY20.</t>
  </si>
  <si>
    <t xml:space="preserve">Transfer of FY20 TSSF portion to EBRF completed in FY2021 along with all FY21 portions. </t>
  </si>
  <si>
    <t>Transfer of FY21 TSSF portion to EBRF to be completed in FY22.</t>
  </si>
  <si>
    <t>Organ and Tissue Education Special Fund</t>
  </si>
  <si>
    <t>Sec. 327-5.6, HRS</t>
  </si>
  <si>
    <t>S 337 H</t>
  </si>
  <si>
    <t>Intended Purpose:   The fund consists of a $1.00 donation collected at the time of motor vehicle registration and those funds shall be used exclusively for public education programs and activities on organ, tissue and eye donations.</t>
  </si>
  <si>
    <t>Source of Revenues:  $1.00 donation at the time of motor vehicle registration.</t>
  </si>
  <si>
    <t>Current Program Activities/Allowable Expenses:  Per Sec.327-24, HRS funds are distributed to the Organ Donor Center of Hawaii (now known as Legacy for Life) for public education activities on the lifesaving benefits of the Organ Donor Program.</t>
  </si>
  <si>
    <t xml:space="preserve">Purpose of Proposed Ceiling Adjustment (if applicable): None </t>
  </si>
  <si>
    <t xml:space="preserve">Variances: Revenue increase is based on increase of private donations of $1 by individuals at the time of registering their vehicles.  Expenditure decrease resulted when procurements were delayed with quarterly spending restrictions and process backlog in program. </t>
  </si>
  <si>
    <t xml:space="preserve">Revenue increase is based on private donations of $1 by individuals at the time of registering their vehicle.  </t>
  </si>
  <si>
    <t>Expenditure decrease resulted with delays in conducting procurements because of quarterly spending restrictions and process backlog.</t>
  </si>
  <si>
    <t xml:space="preserve">Note:  Ceiling was increased to $80,000 per Act 88, SLH 2021 (HB200, HD1, SD1, CD1) to distribute revenue for public education programs and activities on </t>
  </si>
  <si>
    <t>organ, tissue, and eye donations.</t>
  </si>
  <si>
    <t>Utey Uch</t>
  </si>
  <si>
    <t>HTH 720</t>
  </si>
  <si>
    <t>(808) 692-7229</t>
  </si>
  <si>
    <t>Office of Health Care Assurance Special Fund</t>
  </si>
  <si>
    <t>Section 321-1.4, HRS</t>
  </si>
  <si>
    <t>S-**-310-H</t>
  </si>
  <si>
    <t>The Hospital and Medical Facilities special fund was enacted in the 1999 Legislature and amended in the 2002 Legislature to allow for deposit of all monies collected by the department in licensing fees and penalties to be expended to assist in offsetting educational program expenses to enhance the capacity of the program to improve public outreach efforts and consultations to industries, educate the public, department staff and providers by the Office of Health Care Assurance (OHCA).</t>
  </si>
  <si>
    <r>
      <t xml:space="preserve">The State licensure fees and federal Medicare certification fees are collected in accordance with chapter 11-103, Hawaii Administrative Rules (HAR) to implement </t>
    </r>
    <r>
      <rPr>
        <sz val="10"/>
        <rFont val="Calibri"/>
        <family val="2"/>
      </rPr>
      <t>§</t>
    </r>
    <r>
      <rPr>
        <sz val="10"/>
        <rFont val="Arial"/>
        <family val="2"/>
      </rPr>
      <t xml:space="preserve">321-1.4 and 321-11.5, Hawaii Revised Statutes (HRS). The administrative penalties are imposed and collected pursuant to </t>
    </r>
    <r>
      <rPr>
        <sz val="10"/>
        <rFont val="Calibri"/>
        <family val="2"/>
      </rPr>
      <t>§</t>
    </r>
    <r>
      <rPr>
        <sz val="10"/>
        <rFont val="Arial"/>
        <family val="2"/>
      </rPr>
      <t>321-20, HRS.</t>
    </r>
  </si>
  <si>
    <t>OHCA has the responsibility of managing the State licensure and Federal certification of medical and health care facilities, agencies and services provided throughout the State in order to ensure acceptable standards of care are provided.</t>
  </si>
  <si>
    <t>Purpose of Proposed Ceiling Adjustment (if applicable):</t>
  </si>
  <si>
    <t>N/A</t>
  </si>
  <si>
    <t>Transfer-in</t>
  </si>
  <si>
    <t>Transfer-out</t>
  </si>
  <si>
    <t>Terry Joyce</t>
  </si>
  <si>
    <t>HTH 730</t>
  </si>
  <si>
    <t>733-9217</t>
  </si>
  <si>
    <t>Emergency Medical Services Special Fund</t>
  </si>
  <si>
    <t>Section 321-234, 249-31 (b), 245-15, 245-3, HRS.</t>
  </si>
  <si>
    <t>S 301 H</t>
  </si>
  <si>
    <t>Intended Purpose: Support for operating a state comprehensive emergency medical services system.</t>
  </si>
  <si>
    <t>Source of Revenues: Fees from annual motor vehicle registration and cigarette tax imposed pursuant to Section 245-15 and 245-3, HRS.</t>
  </si>
  <si>
    <t>Current Program Activities/Allowable Expenses: Emergency medical services; education and training of emergency medical personnel statewide.</t>
  </si>
  <si>
    <t>Variances:  See Note 3 and Note 4 below.</t>
  </si>
  <si>
    <r>
      <rPr>
        <b/>
        <sz val="10"/>
        <rFont val="Arial"/>
        <family val="2"/>
      </rPr>
      <t>Note 1</t>
    </r>
    <r>
      <rPr>
        <sz val="10"/>
        <rFont val="Arial"/>
        <family val="2"/>
      </rPr>
      <t>: Data Source Reference for Actual FY 2021 Beginning Balance, Receipts, and Expenditures: MBP477-A OPTION:2, CY21, CM06, as of 06/30/21, State of Hawaii Financial Accounting &amp; Management Information System.</t>
    </r>
  </si>
  <si>
    <r>
      <rPr>
        <b/>
        <sz val="10"/>
        <rFont val="Arial"/>
        <family val="2"/>
      </rPr>
      <t>Note 2</t>
    </r>
    <r>
      <rPr>
        <sz val="10"/>
        <rFont val="Arial"/>
        <family val="2"/>
      </rPr>
      <t xml:space="preserve">: Data Source Reference for Actual FY 2021 Encumbrances (Unliquidated Balance): MBP490-A, CY21, CM06, as of 06/30/21, State of Hawaii Financial Accounting &amp; Management Information System.  </t>
    </r>
  </si>
  <si>
    <r>
      <rPr>
        <b/>
        <sz val="10"/>
        <rFont val="Arial"/>
        <family val="2"/>
      </rPr>
      <t>Note 3</t>
    </r>
    <r>
      <rPr>
        <sz val="10"/>
        <rFont val="Arial"/>
        <family val="2"/>
      </rPr>
      <t>: The estimated revenues for FYs 2022-2023 include projected revenue from vehicle registration fees, cigarette sales, and investment pool account and are based on actual revenues (receipts) recorded for FY 2021 in MBP477-A OPTION:2, CY21, CM06, as of 06/30/21, State of Hawaii Financial Accounting &amp; Management Information System.  Pursuant to ACT 238, SLH 2015, effective July 1, 2015 the rate for tax collection for cigarette sales continues at $0.0125 and is scheduled to remain in effect for the continuing years, but not more than $8,800,000 in a fiscal year shall be deposited to the credit of the emergency medical services special fund.</t>
    </r>
  </si>
  <si>
    <r>
      <rPr>
        <b/>
        <sz val="10"/>
        <rFont val="Arial"/>
        <family val="2"/>
      </rPr>
      <t>Note 4</t>
    </r>
    <r>
      <rPr>
        <sz val="10"/>
        <rFont val="Arial"/>
        <family val="2"/>
      </rPr>
      <t xml:space="preserve">: The expenditures for FYs 2017-2021 include liquidations of prior fiscal years and the current fiscal year encumbrances within the fiscal year reported.  The estimated expenditures for FYs 2022-2023 are equal to fully expending estimated revenue available within the appropriation ceiling and expenditures for encumbrances remaining from the prior year. </t>
    </r>
  </si>
  <si>
    <t>Trauma System Special Fund</t>
  </si>
  <si>
    <t>Section 321-22.5, 245-15, 245-3, 291-, HRS</t>
  </si>
  <si>
    <t>S 311 H</t>
  </si>
  <si>
    <t>Intended Purpose:  Support for the continuing development and operation of a comprehensive state trauma system.</t>
  </si>
  <si>
    <t>Source of Revenues:  Tax pursuant to Section 245-15 and 245-3, HRS. Fines/surcharges pursuant to Section 291-, HRS (ACT 231, SLH 2007).</t>
  </si>
  <si>
    <t>Current Program Activities/Allowable Expenses:  Personnel cost, under/uncompensated trauma care costs incurred by hospitals.</t>
  </si>
  <si>
    <t>Variances: See Note 3, Note 4, Note 5, and Note 6 below.</t>
  </si>
  <si>
    <t>JM2236</t>
  </si>
  <si>
    <t>JS4121</t>
  </si>
  <si>
    <r>
      <rPr>
        <b/>
        <sz val="10"/>
        <rFont val="Arial"/>
        <family val="2"/>
      </rPr>
      <t>Note 3</t>
    </r>
    <r>
      <rPr>
        <sz val="10"/>
        <rFont val="Arial"/>
        <family val="2"/>
      </rPr>
      <t>: The estimated revenues for FYs 2022-2023 include projected revenue from cigarette sales, traffic fines, and investment pool account and are based on actual revenues (receipts) recorded for FY 2021 in MBP477-A OPTION:2, CY21, CM06, as of 06/30/21, State of Hawaii Financial Accounting &amp; Management Information System.  The  revenue for FY 2018 includes $1,232,009.07 for refund/reimbursement of prior period expenditures.  Pursuant to ACT 238, SLH 2015, the rate for tax collection for cigarette sales decreased from $0.0150 to $0.01125 effective July 1, 2015 and is scheduled to remain in effect for the continuing years, but not more than $7,400,000 in a fiscal year shall be deposited to the credit of the trauma system special fund.  The unexpended and unencumbered moneys in the fund in excess of $7,400,000 on June 30 of each fiscal year shall be transferred by the director of finance into and become a realization of the general fund on that date.</t>
    </r>
  </si>
  <si>
    <r>
      <rPr>
        <b/>
        <sz val="10"/>
        <rFont val="Arial"/>
        <family val="2"/>
      </rPr>
      <t>Note 4</t>
    </r>
    <r>
      <rPr>
        <sz val="10"/>
        <rFont val="Arial"/>
        <family val="2"/>
      </rPr>
      <t>:  The expenditures for FYs 2017-2021 include liquidations of prior fiscal years and the current fiscal year encumbrances within the fiscal year reported.  The estimated expenditures for FYs 2022-2023 are equal to fully expending estimated revenue available within the appropriation ceiling and expenditures for encumbrances remaining from the prior year.</t>
    </r>
  </si>
  <si>
    <r>
      <rPr>
        <b/>
        <sz val="10"/>
        <rFont val="Arial"/>
        <family val="2"/>
      </rPr>
      <t>Note 5</t>
    </r>
    <r>
      <rPr>
        <sz val="10"/>
        <rFont val="Arial"/>
        <family val="2"/>
      </rPr>
      <t>: The actual and estimated transfer of funds are pursuant to ACT 238, SLH 2015, that states "The unexpended and unencumbered moneys in the fund in excess of $7,400,000 on June 30 of each fiscal year shall be transferred by the director of finance into and become a realization of the general fund on that date."  For FY 2016, $5,446,586.59 was transferred in FY 2017 from S-16-311-H-467 to G-00-000-H-467 (ref: JV #JM3061).  For FY 2017,  $697,870.67 was transferred in FY 2018 from S-17-311-H-467 to G-00-000-H-467 (ref: JV #JM2289).  For FY 2018, $2,603,361.05 was transferred in FY 2019 from S-18-311-H-467 to G-00-000-H-467 (ref: JV #JM0509).  For FY 2019, $740,240.74 was transferred in FY 2020 from S-19-311-H-467 to G-00-000-H-467 (ref: JV #JM2469).  For FY 2020, $1,634,811.76 was transferred in FY 2021 from S-20-311-H-467 to G-00-000-H-467 (ref: JV #JM2236).</t>
    </r>
  </si>
  <si>
    <t>Note 6: The actual and estimated transfer of funds are also pursuant to ACT 87, SLH 2021, that includes in the listing in Section 2 the allowance of the director of finance to transfer $5,000,000 from S-311-H-Trauma System to the general fund for fiscal year 2020-2021.  For FY 2021, $5,000,000 was transferred in FY 2021 from S-20-311-H-467 to G-00-000-H-467 (ref: JV #JM7760).</t>
  </si>
  <si>
    <t>Note 7: There was an equity transfer to fund FY 2020 collective bargaining expenditures authorized by E.M. No. 20-09.  For FY 2021, $20,308 was transferred to FY 2020 from S-21-311-H-467 (ref: JV #JS4121).</t>
  </si>
  <si>
    <t>Zelda Moleta/ Brian Pang</t>
  </si>
  <si>
    <t>HTH 760</t>
  </si>
  <si>
    <t>(808) 586-4607</t>
  </si>
  <si>
    <t>Vital Statistics Improvement Fund</t>
  </si>
  <si>
    <t>HRS 338-14.6</t>
  </si>
  <si>
    <t>S-338-H</t>
  </si>
  <si>
    <t xml:space="preserve">   For the modernization and automation of the vital statistics system in the State of Hawaii.  May also be used to assist in offsetting costs of the daily </t>
  </si>
  <si>
    <t xml:space="preserve">   operations of the system of vital statistics</t>
  </si>
  <si>
    <t xml:space="preserve">   Fees for certified copies of birth, marriage, and death records.</t>
  </si>
  <si>
    <t xml:space="preserve">   Improvement of the Hawaii Electronic Death, Birth, Marriage, Fetal Death and/or the Vital Statistics System (VSS) Data/Registration systems.</t>
  </si>
  <si>
    <t xml:space="preserve">   FY 17-18 variance in expenditures due to personnel changes. FY 19-20 variance in expenditures due to personnel changes (retirement). </t>
  </si>
  <si>
    <t xml:space="preserve">   FY20-21 variance in estimated expenditures due to personnel changes (Form A submitted to transfer position from General Fund (MOF A) to Special </t>
  </si>
  <si>
    <t xml:space="preserve">   Fund (MOF B)</t>
  </si>
  <si>
    <t>Serafin Colmenares</t>
  </si>
  <si>
    <t>HTH 906</t>
  </si>
  <si>
    <t>587-0786</t>
  </si>
  <si>
    <t>State Health Planning and Development Fund</t>
  </si>
  <si>
    <t>Section 323D - 12.6 HRS</t>
  </si>
  <si>
    <t>S 309 H</t>
  </si>
  <si>
    <t>Intended Purpose:   Support expenses associated with Agency duties as mandated by Chapter 323D HRS.</t>
  </si>
  <si>
    <t>Source of Revenues:  Certificate of Need application fees.</t>
  </si>
  <si>
    <t>Current Program Activities/Allowable Expenses:  Expenses associated with the administration of the State Certificate of Need (CON) program as mandated in chapter 323D Hrs.  Expenses associated with maintaining and revising the State's Health Plan as mandated in chapter 323D HRS.  Expenses associated with ACT 219 SLH 2007 that requires all public reviews related to CON application for Maui be heard on Maui instead of Honolulu.</t>
  </si>
  <si>
    <t>Purpose of Proposed Ceiling Adjustment (if applicable): To support funding for the SHPDA Administrator's position who administers the State CON program and implements the State's Health Plan.</t>
  </si>
  <si>
    <t>Variances:   The variances in Revenues and Expenditures from FY 2016 to FY 2020 are due to key punch error by DAGS, funds belonging to MedQuest and OSHM was deposited in the SHPDA special funds by mistake.  The error has been corrected in FY 2018 and FY 2019, and fully resolved in FY 2020.</t>
  </si>
  <si>
    <t>Nancy Bartter</t>
  </si>
  <si>
    <t>HTH 840 FJ</t>
  </si>
  <si>
    <t>586-7567</t>
  </si>
  <si>
    <t>Deposit Beverage Container Special Fund</t>
  </si>
  <si>
    <t>Section 342G-104 HRS</t>
  </si>
  <si>
    <t>S 313 H</t>
  </si>
  <si>
    <t>Intended Purpose:  Increase participation and recycling rates for specified deposit beverage containers; provide a connection between manufacturing 
   decisions and recycling program management; reduce litter; reimburse consumers 5 cents on redeemed glass, plastic and aluminum containers.</t>
  </si>
  <si>
    <t>Source of Revenues:  Beverage container deposit fees and handling fees</t>
  </si>
  <si>
    <t>Current Program Activities/Allowable Expenses: Administration, rules development and amendment, program accounting and reporting, and personnel.</t>
  </si>
  <si>
    <t xml:space="preserve">Purpose of Proposed Ceiling Increase (if applicable):  </t>
  </si>
  <si>
    <t>Variances:  Revenue varies based on amount of container deposits collected from customers and sent to DOH from businesses selling items in containers covered by the HI-5 program.  Expenditures will increase or decrease based on container redemption rate by consumers, which results in higher or lower expenditures to redemption centers for deposit reimbursements and handling fees.  FY21 encumbrances were higher than usual to enable change in contract cycle, to avoid contracts starting at the beginning of each FY and needing to wait for allotments to be input to FAMIS.</t>
  </si>
  <si>
    <t xml:space="preserve">   List each net transfer in/out; list each account number</t>
  </si>
  <si>
    <t>Amount Req. for Bond Conveyance</t>
  </si>
  <si>
    <t>Electronic Device Recycling Fund</t>
  </si>
  <si>
    <t>Act 13/2008</t>
  </si>
  <si>
    <t>S 319 H</t>
  </si>
  <si>
    <t>Intended Purpose: Encourage recycling of electronic devices sold in the State to divert waste and leaching of possible hazardous materials components 
   from landfills.</t>
  </si>
  <si>
    <t>Source of Revenues: Initial registration and annual renewal fees from all manufacturers' brands of covered electronic devices.</t>
  </si>
  <si>
    <t xml:space="preserve">Purpose of Proposed Ceiling Increase (if applicable):   </t>
  </si>
  <si>
    <t>Variances:  Expenditures vary depending on the scope of services for contracts with Hawaii, Kauai, and Maui counties to provide electronic device 
   recycling programs.  Transfer of $1M to general fund per Act 87, SLH 2021.</t>
  </si>
  <si>
    <t>HTH 610 FR</t>
  </si>
  <si>
    <t>Noise, Radiation and Indoor Air Quality Special Fund</t>
  </si>
  <si>
    <t>Section 342P-7, HRS</t>
  </si>
  <si>
    <t>S 322 H</t>
  </si>
  <si>
    <t>Intended Purpose: Implement mandated functions and activities of the Indoor and Radiological Health Branch.</t>
  </si>
  <si>
    <t>Source of Revenues: Fees for radiological technologists/radiation facilities, radiation services, noise permits, etc.</t>
  </si>
  <si>
    <t>Current Program Activities/Allowable Expenses: Issue permits, notifications and variances; license and certify radiological technologists and asbestos and lead abatement contractors; provide emergency response and capabilities; respond to complaints; inspect facilities; conduct public outreach and education programs; participate in professional trainings.</t>
  </si>
  <si>
    <t>Purpose of Proposed Ceiling Increase (if applicable):</t>
  </si>
  <si>
    <t>Variances:  Revenue varies depending on the number of noise permits/variances and radiation licenses that are issued each year. The amount of noise permits/variances changes depending on the amount of economic activity and construction projects.  FY20 and FY21 expenditures were significantly lower due to decreased inspections, travel, and training opportunities.</t>
  </si>
  <si>
    <t>Asbestos and Lead Abatement Special Fund</t>
  </si>
  <si>
    <t>Act 242/1998 and 342-P, HRS</t>
  </si>
  <si>
    <t>S 323 H</t>
  </si>
  <si>
    <t>Intended Purpose: Support mandated functions and activities of the federal National Emissions Standards for Hazardous Air Pollutants, 
   Asbestos-in-Schools and Lead-Based Paint Abatement programs.</t>
  </si>
  <si>
    <t>Source of Revenues: Fees for demolition/renovation and accreditation of asbestos training.</t>
  </si>
  <si>
    <t>Current Program Activities/Allowable Expenses: Inspections; public outreach and training for compliance and certification of lead-based paint 
   abatement contractors.</t>
  </si>
  <si>
    <t>Variances:  Revenue varies depending on the number of asbestos demolition/abatement projects and the number of workers on those projects each year.  
   FY 18 and beyond include one additional position that was changed from federal funding to this special fund, which is not sustainable.</t>
  </si>
  <si>
    <t>HTH 610 FN</t>
  </si>
  <si>
    <t>Vector Control, U-account</t>
  </si>
  <si>
    <t>Act 259/2001 as amended by Act 177/2002; Act 213/2007</t>
  </si>
  <si>
    <t>S 327 H</t>
  </si>
  <si>
    <t>Intended Purpose: Prevent introduction of air- and sea-borne vectors and diseases to the State.</t>
  </si>
  <si>
    <t>Source of Revenues: State Department of Transportation transfer of funds for vector control work at major ports of entry.</t>
  </si>
  <si>
    <t>Current Program Activities/Allowable Expenses: Identify potential breeding grounds and harborage sites and maintain traps and poison at stations at major airports and seaports under Department of Transportation jurisdiction.</t>
  </si>
  <si>
    <t>Variances:  Variance in expenditures due to position vacancies and/or delay in transfer of funds.</t>
  </si>
  <si>
    <t>JS0384/0383/45800/4499/5041/5356/5355</t>
  </si>
  <si>
    <t>Various dates</t>
  </si>
  <si>
    <t>Leaking Underground Storage Tank Fund</t>
  </si>
  <si>
    <t>W</t>
  </si>
  <si>
    <t>Section 342L-51 HRS</t>
  </si>
  <si>
    <t>S 330 H</t>
  </si>
  <si>
    <t>Intended Purpose: Respond to petroleum releases from underground storage tanks or tank systems in a manner consistent with Chapter 342L, HRS.</t>
  </si>
  <si>
    <t>Source of Revenues: Fees from field citations or enforcement actions pursuant to Chapter 342L, HRS.</t>
  </si>
  <si>
    <t>Current Program Activities/Allowable Expenses: Deposit fees and utilize funds to cover costs incurred in responding to petroleum releases per 
   Sections 342L-8(g) and 342L-53(d), HRS.</t>
  </si>
  <si>
    <t xml:space="preserve">Purpose of Proposed Ceiling Increase (if applicable): </t>
  </si>
  <si>
    <t>Variances:  Revenue varies depending upon compliance, enforcement, and cost recovery.   From FY 19, higher expenditures due to increased costs for Red Hill oversight.</t>
  </si>
  <si>
    <t>HTH 840 FK</t>
  </si>
  <si>
    <t>Wastewater Treatment Certification Board Special Fund</t>
  </si>
  <si>
    <t>Act 238/SLH 1999</t>
  </si>
  <si>
    <t>S 336 H</t>
  </si>
  <si>
    <t>Intended Purpose: Establish and collect fees for applications, conduct examinations, issue or renew certificates pursuant to 340B, HRS.</t>
  </si>
  <si>
    <t>Source of Revenues: Fees for certification of wastewater treatment personnel</t>
  </si>
  <si>
    <t>Current Program Activities/Allowable Expenses: Implement duties and powers of the Board pursuant to 340B-11, HRS</t>
  </si>
  <si>
    <t>Variances:  All wastewater treatment operators are required to renew their licenses every other year.  The revenue projections reflect this pattern of revenue.  FY20 and FY21 expenditures were significantly lower due to decreased inspections and travel due to COVID pandemic.</t>
  </si>
  <si>
    <t>HTH 610 FL/FQ and HTH 849 FA</t>
  </si>
  <si>
    <t>Sanitation and Environmental Health Special Fund</t>
  </si>
  <si>
    <t>Section 321-27 HRS</t>
  </si>
  <si>
    <t>S 340 H and S 315 H</t>
  </si>
  <si>
    <t>HTH 610 apprn $3,207,118; HTH 849 apprn $34,097</t>
  </si>
  <si>
    <t>Intended Purpose: Enhance capacity of environmental health programs to provide resources for staffing, equipment, and supplies to improve public outreach, educate public and professionals, plan for future and emerging needs, and provide trainings to maintain competencies among environmental health professionals to prevent, mitigate, or abate communicable disease transmission within the state.</t>
  </si>
  <si>
    <t>Source of Revenues: Fees from food establishment inspections, temporary food permits, licenses for embalmers and tattoo artists, plan review and 
   swimming pool permits, etc.</t>
  </si>
  <si>
    <t>Current Program Activities/Allowable Expenses: Enhance updated code for licenses and permits granted to food establishments; establish mechanisms    
   for other fee-generating programs through promulgation of rules; enhance educational and public outreach programs; improve electronic systems 
   infrastructure and capabilities; develop partnerships to enhance program operations; develop emergency response capabilities</t>
  </si>
  <si>
    <t>Variances:  Expenditures will increase in future as new hires are allocated up to authorized position level as they gain experience, as well as from pay 
   increases, step movements, and fringe benefit rate increases.  Higher ceiling and expenditures from FY 20 due to increase for 7.00 new Sanitarian positions and food safety messaging campaign authorized by Act 5, SLH 2019.  Transfer of $6,001,306 to general fund per Act 87, SLH 2021.</t>
  </si>
  <si>
    <t>HTH 840 FK and HTH 849 FB</t>
  </si>
  <si>
    <t>Water Pollution Control Revolving Fund</t>
  </si>
  <si>
    <t>Clean Water Act and Section 342D-83 HRS</t>
  </si>
  <si>
    <t>S 341 H and S 387 H</t>
  </si>
  <si>
    <t>HTH 840 apprn $151,578,749; HTH 849 apprn $722,506</t>
  </si>
  <si>
    <t>Intended Purpose: Provide low interest loans to counties and private entities for wastewater project construction including non-point source 
   pollution projects.</t>
  </si>
  <si>
    <t>Source of Revenues:  Loan repayments, federal capitalization grants, loan fees and interest, investment interest, capital projects funds (state match)</t>
  </si>
  <si>
    <t>Current Program Activities/Allowable Expenses: Process and service loans; revise standards and procedures to streamline loan review process; 
   monitor special conditions and payments of existing loans; process payments to counties; and analyze future revenues and cash flow.</t>
  </si>
  <si>
    <t>Variances:  Revenues, expenditures, and encumbrances will fluctuate depending on level and scheduling of construction loans and the pace of 
   construction, which is affected by economic conditions.  Revenues will actually increase later on as more loans are issued and more repayments 
   are received.</t>
  </si>
  <si>
    <t>JM4881</t>
  </si>
  <si>
    <t>HTH 849 FD, HTH 840 FG, FH, FJ</t>
  </si>
  <si>
    <t>Environmental Response Revolving Fund</t>
  </si>
  <si>
    <t>Section 128D-2, HRS; also see Section 342, HRS</t>
  </si>
  <si>
    <t>S-342-H, S-339-H</t>
  </si>
  <si>
    <t>HTH 849 apprn $1,363,895; HTH 840 apprn $412,212</t>
  </si>
  <si>
    <t xml:space="preserve">Intended Purpose: Fund emergency response actions as well as oil spill planning, prevention, preparedness, education, research, training, removal, and remediation. Includes accounts for (1) Local Emergency Planning Committees (LEPCs) by means of the Emergency Planning and Community Right to Know Act (EPCRA) filing fees used for administration and oversight of Chapter 128D, HRS; and (2) Voluntary Response Program which allows for voluntary actions taken by a party in response to hazardous substance releases and threats of diseases with a provision for relief from liability for an eligible party used for the purpose of administration and oversight pursuant to Section 128D-2, HRS.  Per Section 128D-2, moneys from the fund shall be expended by the department for the following:  (1)  Removal, remediation, and detection of oil and pollutant or contaminant releases;  (2)  Removal and remediation of hazardous waste and any other solid, liquid, or gaseous substance that may harm the environment; and  (3)  The payment of costs listed under section 128D-4(c).
</t>
  </si>
  <si>
    <t xml:space="preserve">Source of Revenues:  Tax of 5 cents per barrel of petroleum, fines/penalties, and Chemical Tier II reporting fees.  5 cents of the $1.05 Environmental Response, Energy, and Food Security Tax is deposited to ERRF.  The only consistent and reliable source of revenue is the oil tax.  Airline fuel assessments are not included in the oil tax.  
</t>
  </si>
  <si>
    <t>Current Program Activities/Allowable Expenses: Oil spill removal and remediation activities; respond to and investigate hazardous materials incidents; coordinate emergency response and related trainings.  Conduct related activities in HTH 840 Clean Water, Safe Drinking Water, and Solid and Hazardous Waste branches.</t>
  </si>
  <si>
    <t>Variances:  Over the past several years, Hawaii has imported fewer barrels of oil as it relies more heavily on renewable energy, which in turn has decreased the amount of income for the ERRF at the rate of about 5% per year.  Revenue varies depending on the amount of fines.  Higher expenditures in FY 18 due to emergency response activities for Kilauea volcano eruption and from FY18 and beyond for oversight activities for Red Hill Bulk Fuel Storage Tank Facility remediation.</t>
  </si>
  <si>
    <t>HTH 840 FH &amp; HTH 849 FB</t>
  </si>
  <si>
    <t>Drinking Water Treatment Revolving Loan Fund</t>
  </si>
  <si>
    <t>Section 340E-35 HRS</t>
  </si>
  <si>
    <t>S 344 H and S 386 H</t>
  </si>
  <si>
    <t>HTH 840 apprn $107,232,091; HTH 849 apprn $597,761</t>
  </si>
  <si>
    <t>Intended Purpose: Provide low interest loans to improve public and private drinking water systems in Hawaii.</t>
  </si>
  <si>
    <t>Current Program Activities/Allowable Expenses: Review technical, financial and managerial viabilities of loan applicants; process and service loans,
    and analyze future revenues and cash flow.</t>
  </si>
  <si>
    <t xml:space="preserve">Variances:  Revenues, expenditures, and encumbrances will fluctuate depending on level and scheduling of construction loans and the pace of 
   construction, which is affected by economic conditions.   </t>
  </si>
  <si>
    <t>JM5473</t>
  </si>
  <si>
    <t>JS0282/1629/3275</t>
  </si>
  <si>
    <t>Environmental Management Special Fund</t>
  </si>
  <si>
    <t>Sec 342G-63 HRS</t>
  </si>
  <si>
    <t>S 348 H</t>
  </si>
  <si>
    <t>Source of Revenues:  By statute, three separate revenue sources to be used solely for respective functions: glass advance disposal fee (ADF); solid waste disposal surcharge (tipping fee); and tire surcharge fee.</t>
  </si>
  <si>
    <t>Variances:  Revenue from solid waste disposal surcharge and glass ADF fluctuates with economic conditions, e.g. construction activities.  Revenues are estimated at same level throughout; decreasing due to diverting waste from landfills, but increasing due to more construction activities.  Expenditures have fluctuated due to the change of MOF for several positions and the timing on the payment on ADF contracts.</t>
  </si>
  <si>
    <t>HTH 840 FF</t>
  </si>
  <si>
    <t>Clean Air Special Fund</t>
  </si>
  <si>
    <t>Sec 342B-32 HRS</t>
  </si>
  <si>
    <t>S 349 H</t>
  </si>
  <si>
    <t xml:space="preserve">Intended Purpose: Establish and collect fees from covered, noncovered and agricultural burning permit sources. </t>
  </si>
  <si>
    <t>Source of Revenues:  Permit fees from covered (major) and noncovered (minor) sources of air pollution.</t>
  </si>
  <si>
    <t>Current Program Activities/Allowable Expenses: Develop and administer the air program and the permitting, monitoring and enforcement requirements pursuant to Title V of the Clean Air Act.</t>
  </si>
  <si>
    <t xml:space="preserve">Purpose of Proposed Ceiling Increase (if applicable):  1) Add 1.00 permanent Engineer (Env) VI and funds to provide a supervisor for the Program Development &amp; Technical Support Staff.  To implement an approved reorganization, position #39987 was being redescribed to this supervisory position.  However, Act 88, SLH 2021 deleted this position, so the program must request a new position.  2) To fully fund four permanent positions (two Environmental Health Specialist IVs, one Accountant III, and one Office Assistant III) that were defunded by Act 88, SLH 2021, and to fully fund fringe benefits. </t>
  </si>
  <si>
    <t xml:space="preserve">Variances:  1)  The variance in FY18 is due to the timing required to receive, process and deposit the larger covered source annual fees.  Covered source annual fees are due 120 days after the end of the calendar year.  In calendar years 2015-17, the bulk of the bank deposits were made after July 1 and show up as revenue in the following FY.  Prior to establishing an accountant position, deposits were processed by staff as time permitted.  After establishing an accountant position in December 2016 and hiring CAB's first accountant in October 2017, the majority of the 2018 annual fees were deposited in the same FY they were received (before July 1, 2018).  The disproportionately large revenue amount in FY18 is comprised of a large portion of both the 2017 and 2018 fees (two years of annual fees deposited in the same FY).  2)  Annual fees are charged and collected by calendar year.  Revenues in FY20 are low, and the FY21 totals are projected to be high, because $3,759,561 in Calendar Year 2020 fees were deposited after July 1, 2020 due to delays from COVID-19.  Revenues are anticipated to return to normal in FY22.  3)  Expenditures have increased and are expected to steadily continue to increase with the continued establishment and filling of eight positions, which commenced after approval of reorganization, as well as salary increases, step movements, and inflation.  4)  The annual fees for covered source permits are based on the amount of air pollutants emitted during the year.  It is anticipated that emissions, and thus, overall revenue, will be decreasing in future years due to the increasing use of renewable energy, such as solar and wind.  </t>
  </si>
  <si>
    <t>HTH 840 FG</t>
  </si>
  <si>
    <t>Clean Water Branch</t>
  </si>
  <si>
    <t>Act 134/SLH 2013</t>
  </si>
  <si>
    <t>S 362 H</t>
  </si>
  <si>
    <t>Intended Purpose: Comply with federal mandates of Environmental Protection Agency and Clean Water Act that regulate protection of the environment 
   and public health.</t>
  </si>
  <si>
    <t>Source of Revenues: State Department of Transportation</t>
  </si>
  <si>
    <t>Current Program Activities/Allowable Expenses: Program development, technical assistance, permitting, enforcement, data management, and regulation 
   of permitted water pollution sources.</t>
  </si>
  <si>
    <t>Variances:  For expenditures, due to position vacancies.  For revenues, due to timing of reimbursement from DOT.</t>
  </si>
  <si>
    <t>JS0713/2564/4585/5436</t>
  </si>
  <si>
    <r>
      <rPr>
        <b/>
        <u/>
        <sz val="10"/>
        <rFont val="Arial"/>
        <family val="2"/>
      </rPr>
      <t>Variances (Revenues)</t>
    </r>
    <r>
      <rPr>
        <b/>
        <sz val="10"/>
        <rFont val="Arial"/>
        <family val="2"/>
      </rPr>
      <t xml:space="preserve">:   </t>
    </r>
    <r>
      <rPr>
        <sz val="10"/>
        <rFont val="Arial"/>
        <family val="2"/>
      </rPr>
      <t xml:space="preserve">                                                                                                                                                                                                          FY2021:  The revenue increase was due to quarterly claim for FY20 Q1-Q4 being processed in FY21.  $4,000,000 in revenue is expected for FY22 and FY23 as BHA IT solution is being implemented.</t>
    </r>
  </si>
  <si>
    <t>Revenue was increased in FY 2019 because the implementation of Health Care Facility Management Information System (HCFMIS) project in 3rd Quarter of FY 2019 that allow OHCA to issues invoices for application and license fees. The revenue continued to increase in FY2020 and FY2021 due to full year invoicing and an unpredictable penalty fees of $77,000 in FY2021.
OHCA is revising HAR §11-103 to increase licensing fees that will be effective in FY2022. This fee increase should provide additional revenue and increase the revenue to $628,500 in FY 2022 and $814,000 in FY 2023.
Expenditures were increased in fiscal year 2019 because of a contract cost at $40,000. The expenditures were increased in fiscal year 2020 because of a contract cost at $112,000. The expenditures were continued to increase in FY2021 because general fund shortfall that required OHCA to use its special fund to cover the contract costs that were charged to general fund in previous years such as Background Check System Support Services at $174,000 and multiple small purchase contracts.
Expenditures are increased in FY2022 and FY2023 due to the HCFMIS contract costs and the changing of method of financing to cover salaries and fringe benefits of the positions in which the general fund portion was reduced due to Statewide general fund reductions.</t>
  </si>
  <si>
    <t>Current Program Activities/Allowable Expenses: Administration, rules development and amendment, program accounting and reporting, personnel, and 
   supporting county electronics collections (Act 130, SLH 2017).</t>
  </si>
  <si>
    <t>The variance (decrease) in revenues in FY 2021 is due to the COVID-19 pandemic unpredictability of construction costs and number of document reviews.</t>
  </si>
  <si>
    <t xml:space="preserve">2018  the program is authorized to use the unencumbered cash balance for the UH Debt Service and Trust Fund shortfalls </t>
  </si>
  <si>
    <t>Intended Purpose: Fund statewide education, demonstration, market development programs; provide training for municipal solid waste operators; and fund glass recovery programs. Amended by Act 173/00 to collect motor vehicle tire surcharge (Sec 342I-B HRS) and fines or penalties for violations pursuant to Sec 342I-J HRS. Amended by Act 176/02 to fund statewide beverage container redemption and recycling program in a separate special fund S 313 H 372, the Deposit Beverage Container Special Fund.</t>
  </si>
  <si>
    <t>Current Program Activities/Allowable Expenses: Provide technical assistance to counties; municipal solid waste landfill permitting, closure review, groundwater monitoring, inspection and enforcement. Administer county glass recovery grant, conduct public outreach and administer demonstration projects. Pursuant to Act 173/00, for the period 1/1/00 to 12/31/05, moneys may be used to support permitting, monitoring and enforcement activities; promote market development and reuse for recovered motor vehicle tires, reuse through education, research etc.; support program for illegal dumping, clean-ups and the like.  Conduct recycling education and demonstration projects; promote recyclable market development activities; hire personnel to oversee implementation of the program; and fund associated office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</si>
</sst>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5" x14ac:knownFonts="1">
    <font>
      <sz val="10"/>
      <name val="Arial"/>
    </font>
    <font>
      <b/>
      <sz val="10"/>
      <name val="Arial"/>
      <family val="2"/>
    </font>
    <font>
      <sz val="8"/>
      <name val="Arial"/>
      <family val="2"/>
    </font>
    <font>
      <u/>
      <sz val="10"/>
      <name val="Arial"/>
      <family val="2"/>
    </font>
    <font>
      <sz val="10"/>
      <name val="Arial"/>
      <family val="2"/>
    </font>
    <font>
      <sz val="10"/>
      <color theme="1"/>
      <name val="Arial"/>
      <family val="2"/>
    </font>
    <font>
      <b/>
      <u/>
      <sz val="10"/>
      <name val="Arial"/>
      <family val="2"/>
    </font>
    <font>
      <sz val="10"/>
      <name val="Calibri"/>
      <family val="2"/>
    </font>
    <font>
      <sz val="10"/>
      <color rgb="FFFF0000"/>
      <name val="Arial"/>
      <family val="2"/>
    </font>
    <font>
      <sz val="10"/>
      <color rgb="FF0070C0"/>
      <name val="Arial"/>
      <family val="2"/>
    </font>
    <font>
      <sz val="10"/>
      <color indexed="10"/>
      <name val="Arial"/>
      <family val="2"/>
    </font>
    <font>
      <sz val="12"/>
      <color theme="1"/>
      <name val="Calibri"/>
      <family val="2"/>
      <scheme val="minor"/>
    </font>
    <font>
      <sz val="10"/>
      <color indexed="8"/>
      <name val="Arial"/>
      <family val="2"/>
    </font>
    <font>
      <sz val="9"/>
      <name val="Arial"/>
      <family val="2"/>
    </font>
    <font>
      <sz val="11"/>
      <color rgb="FF7030A0"/>
      <name val="Calibri"/>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2" fillId="0" borderId="0"/>
    <xf numFmtId="0" fontId="11" fillId="0" borderId="0"/>
  </cellStyleXfs>
  <cellXfs count="208">
    <xf numFmtId="0" fontId="0" fillId="0" borderId="0" xfId="0"/>
    <xf numFmtId="0" fontId="4" fillId="0" borderId="0" xfId="1"/>
    <xf numFmtId="0" fontId="4" fillId="0" borderId="1" xfId="2" applyBorder="1"/>
    <xf numFmtId="0" fontId="4" fillId="0" borderId="1" xfId="1" applyBorder="1"/>
    <xf numFmtId="0" fontId="4" fillId="0" borderId="0" xfId="1" applyAlignment="1">
      <alignment horizontal="right"/>
    </xf>
    <xf numFmtId="0" fontId="4" fillId="0" borderId="2" xfId="2" applyBorder="1"/>
    <xf numFmtId="0" fontId="4" fillId="0" borderId="2" xfId="1" applyBorder="1"/>
    <xf numFmtId="0" fontId="4" fillId="0" borderId="0" xfId="2"/>
    <xf numFmtId="0" fontId="4" fillId="0" borderId="11" xfId="1" applyBorder="1"/>
    <xf numFmtId="0" fontId="4" fillId="0" borderId="4" xfId="1" applyBorder="1"/>
    <xf numFmtId="0" fontId="4" fillId="0" borderId="6" xfId="1" applyBorder="1" applyAlignment="1">
      <alignment horizontal="center"/>
    </xf>
    <xf numFmtId="0" fontId="4" fillId="0" borderId="3" xfId="1" applyBorder="1" applyAlignment="1">
      <alignment horizontal="center"/>
    </xf>
    <xf numFmtId="0" fontId="4" fillId="0" borderId="4" xfId="1" applyBorder="1" applyAlignment="1">
      <alignment horizontal="center"/>
    </xf>
    <xf numFmtId="0" fontId="4" fillId="2" borderId="3" xfId="1" applyFill="1" applyBorder="1" applyAlignment="1">
      <alignment horizontal="center"/>
    </xf>
    <xf numFmtId="38" fontId="4" fillId="0" borderId="4" xfId="1" applyNumberFormat="1" applyBorder="1"/>
    <xf numFmtId="38" fontId="4" fillId="0" borderId="3" xfId="1" applyNumberFormat="1" applyBorder="1"/>
    <xf numFmtId="38" fontId="4" fillId="0" borderId="2" xfId="1" applyNumberFormat="1" applyBorder="1"/>
    <xf numFmtId="0" fontId="4" fillId="0" borderId="11" xfId="2" applyBorder="1"/>
    <xf numFmtId="0" fontId="4" fillId="0" borderId="4" xfId="2" applyBorder="1"/>
    <xf numFmtId="38" fontId="4" fillId="0" borderId="4" xfId="2" applyNumberFormat="1" applyBorder="1"/>
    <xf numFmtId="38" fontId="4" fillId="0" borderId="11" xfId="2" applyNumberFormat="1" applyBorder="1"/>
    <xf numFmtId="38" fontId="4" fillId="0" borderId="2" xfId="2" applyNumberFormat="1" applyBorder="1"/>
    <xf numFmtId="0" fontId="4" fillId="0" borderId="8" xfId="2" applyBorder="1"/>
    <xf numFmtId="0" fontId="4" fillId="0" borderId="9" xfId="2" applyBorder="1"/>
    <xf numFmtId="38" fontId="4" fillId="0" borderId="3" xfId="2" applyNumberFormat="1" applyBorder="1"/>
    <xf numFmtId="0" fontId="4" fillId="0" borderId="8" xfId="1" applyBorder="1"/>
    <xf numFmtId="0" fontId="4" fillId="0" borderId="9" xfId="1" applyBorder="1"/>
    <xf numFmtId="38" fontId="4" fillId="0" borderId="6" xfId="1" applyNumberFormat="1" applyBorder="1"/>
    <xf numFmtId="38" fontId="4" fillId="0" borderId="13" xfId="1" applyNumberFormat="1" applyBorder="1"/>
    <xf numFmtId="0" fontId="4" fillId="0" borderId="5" xfId="1" applyBorder="1"/>
    <xf numFmtId="38" fontId="4" fillId="0" borderId="9" xfId="1" applyNumberFormat="1" applyBorder="1"/>
    <xf numFmtId="38" fontId="4" fillId="0" borderId="14" xfId="1" applyNumberFormat="1" applyBorder="1"/>
    <xf numFmtId="0" fontId="4" fillId="0" borderId="12" xfId="1" applyBorder="1"/>
    <xf numFmtId="38" fontId="4" fillId="0" borderId="12" xfId="1" applyNumberFormat="1" applyBorder="1"/>
    <xf numFmtId="0" fontId="3" fillId="0" borderId="1" xfId="1" applyFont="1" applyBorder="1"/>
    <xf numFmtId="38" fontId="4" fillId="0" borderId="1" xfId="1" applyNumberFormat="1" applyBorder="1"/>
    <xf numFmtId="0" fontId="4" fillId="0" borderId="7" xfId="1" applyBorder="1"/>
    <xf numFmtId="0" fontId="4" fillId="0" borderId="10" xfId="1" applyBorder="1"/>
    <xf numFmtId="0" fontId="4" fillId="0" borderId="6" xfId="1" applyBorder="1"/>
    <xf numFmtId="0" fontId="4" fillId="2" borderId="0" xfId="1" applyFill="1"/>
    <xf numFmtId="0" fontId="4" fillId="2" borderId="1" xfId="1" applyFill="1" applyBorder="1"/>
    <xf numFmtId="0" fontId="4" fillId="2" borderId="0" xfId="1" applyFill="1" applyAlignment="1">
      <alignment horizontal="right"/>
    </xf>
    <xf numFmtId="0" fontId="4" fillId="2" borderId="2" xfId="1" applyFill="1" applyBorder="1"/>
    <xf numFmtId="0" fontId="4" fillId="2" borderId="11" xfId="1" applyFill="1" applyBorder="1"/>
    <xf numFmtId="0" fontId="4" fillId="2" borderId="4" xfId="1" applyFill="1" applyBorder="1"/>
    <xf numFmtId="0" fontId="4" fillId="2" borderId="6" xfId="1" applyFill="1" applyBorder="1" applyAlignment="1">
      <alignment horizontal="center"/>
    </xf>
    <xf numFmtId="38" fontId="4" fillId="2" borderId="3" xfId="1" applyNumberFormat="1" applyFill="1" applyBorder="1"/>
    <xf numFmtId="38" fontId="4" fillId="0" borderId="11" xfId="1" applyNumberFormat="1" applyBorder="1"/>
    <xf numFmtId="38" fontId="4" fillId="2" borderId="4" xfId="1" applyNumberFormat="1" applyFill="1" applyBorder="1"/>
    <xf numFmtId="0" fontId="4" fillId="2" borderId="8" xfId="1" applyFill="1" applyBorder="1"/>
    <xf numFmtId="0" fontId="4" fillId="2" borderId="9" xfId="1" applyFill="1" applyBorder="1"/>
    <xf numFmtId="0" fontId="4" fillId="2" borderId="5" xfId="1" applyFill="1" applyBorder="1"/>
    <xf numFmtId="38" fontId="4" fillId="2" borderId="14" xfId="1" applyNumberFormat="1" applyFill="1" applyBorder="1"/>
    <xf numFmtId="0" fontId="4" fillId="2" borderId="12" xfId="1" applyFill="1" applyBorder="1"/>
    <xf numFmtId="38" fontId="4" fillId="2" borderId="12" xfId="1" applyNumberFormat="1" applyFill="1" applyBorder="1"/>
    <xf numFmtId="0" fontId="3" fillId="2" borderId="1" xfId="1" applyFont="1" applyFill="1" applyBorder="1"/>
    <xf numFmtId="38" fontId="4" fillId="2" borderId="1" xfId="1" applyNumberFormat="1" applyFill="1" applyBorder="1"/>
    <xf numFmtId="0" fontId="4" fillId="2" borderId="7" xfId="1" applyFill="1" applyBorder="1"/>
    <xf numFmtId="38" fontId="4" fillId="2" borderId="13" xfId="1" applyNumberFormat="1" applyFill="1" applyBorder="1"/>
    <xf numFmtId="0" fontId="4" fillId="2" borderId="10" xfId="1" applyFill="1" applyBorder="1"/>
    <xf numFmtId="0" fontId="4" fillId="2" borderId="6" xfId="1" applyFill="1" applyBorder="1"/>
    <xf numFmtId="0" fontId="4" fillId="2" borderId="0" xfId="2" applyFill="1"/>
    <xf numFmtId="0" fontId="4" fillId="2" borderId="0" xfId="2" applyFill="1" applyAlignment="1">
      <alignment wrapText="1"/>
    </xf>
    <xf numFmtId="0" fontId="4" fillId="2" borderId="4" xfId="1" applyFill="1" applyBorder="1" applyAlignment="1">
      <alignment horizontal="center"/>
    </xf>
    <xf numFmtId="38" fontId="4" fillId="2" borderId="9" xfId="1" applyNumberFormat="1" applyFill="1" applyBorder="1"/>
    <xf numFmtId="0" fontId="4" fillId="0" borderId="0" xfId="1" applyAlignment="1">
      <alignment horizontal="left" wrapText="1"/>
    </xf>
    <xf numFmtId="0" fontId="4" fillId="2" borderId="0" xfId="1" applyFill="1" applyAlignment="1">
      <alignment vertical="top"/>
    </xf>
    <xf numFmtId="38" fontId="5" fillId="2" borderId="3" xfId="1" applyNumberFormat="1" applyFont="1" applyFill="1" applyBorder="1"/>
    <xf numFmtId="0" fontId="4" fillId="0" borderId="0" xfId="1" applyAlignment="1">
      <alignment wrapText="1"/>
    </xf>
    <xf numFmtId="0" fontId="4" fillId="2" borderId="1" xfId="2" applyFill="1" applyBorder="1"/>
    <xf numFmtId="0" fontId="4" fillId="2" borderId="2" xfId="2" applyFill="1" applyBorder="1"/>
    <xf numFmtId="0" fontId="4" fillId="2" borderId="0" xfId="2" applyFill="1" applyAlignment="1">
      <alignment horizontal="left" vertical="top" wrapText="1"/>
    </xf>
    <xf numFmtId="0" fontId="4" fillId="0" borderId="0" xfId="2" applyAlignment="1">
      <alignment horizontal="left" vertical="top" wrapText="1"/>
    </xf>
    <xf numFmtId="0" fontId="4" fillId="2" borderId="11" xfId="2" applyFill="1" applyBorder="1"/>
    <xf numFmtId="0" fontId="4" fillId="2" borderId="4" xfId="2" applyFill="1" applyBorder="1"/>
    <xf numFmtId="38" fontId="4" fillId="2" borderId="3" xfId="2" applyNumberFormat="1" applyFill="1" applyBorder="1"/>
    <xf numFmtId="38" fontId="4" fillId="0" borderId="0" xfId="2" applyNumberFormat="1"/>
    <xf numFmtId="38" fontId="4" fillId="2" borderId="4" xfId="2" applyNumberFormat="1" applyFill="1" applyBorder="1"/>
    <xf numFmtId="0" fontId="4" fillId="2" borderId="8" xfId="2" applyFill="1" applyBorder="1"/>
    <xf numFmtId="0" fontId="4" fillId="2" borderId="9" xfId="2" applyFill="1" applyBorder="1"/>
    <xf numFmtId="38" fontId="4" fillId="2" borderId="13" xfId="2" applyNumberFormat="1" applyFill="1" applyBorder="1"/>
    <xf numFmtId="0" fontId="4" fillId="2" borderId="5" xfId="2" applyFill="1" applyBorder="1"/>
    <xf numFmtId="38" fontId="4" fillId="2" borderId="9" xfId="2" applyNumberFormat="1" applyFill="1" applyBorder="1"/>
    <xf numFmtId="38" fontId="4" fillId="2" borderId="14" xfId="2" applyNumberFormat="1" applyFill="1" applyBorder="1"/>
    <xf numFmtId="0" fontId="4" fillId="0" borderId="0" xfId="1" applyAlignment="1">
      <alignment horizontal="left" vertical="top" wrapText="1"/>
    </xf>
    <xf numFmtId="38" fontId="4" fillId="0" borderId="0" xfId="1" applyNumberFormat="1"/>
    <xf numFmtId="0" fontId="4" fillId="2" borderId="0" xfId="1" applyFill="1" applyAlignment="1">
      <alignment vertical="top" wrapText="1"/>
    </xf>
    <xf numFmtId="0" fontId="4" fillId="2" borderId="0" xfId="1" applyFill="1" applyAlignment="1">
      <alignment horizontal="center" wrapText="1"/>
    </xf>
    <xf numFmtId="0" fontId="4" fillId="2" borderId="0" xfId="1" applyFill="1" applyAlignment="1">
      <alignment horizontal="left" vertical="top"/>
    </xf>
    <xf numFmtId="0" fontId="4" fillId="2" borderId="0" xfId="1" applyFill="1" applyAlignment="1">
      <alignment horizontal="left" vertical="top" wrapText="1"/>
    </xf>
    <xf numFmtId="0" fontId="4" fillId="0" borderId="0" xfId="3"/>
    <xf numFmtId="0" fontId="4" fillId="0" borderId="1" xfId="3" applyBorder="1"/>
    <xf numFmtId="0" fontId="4" fillId="0" borderId="0" xfId="3" applyAlignment="1">
      <alignment horizontal="right"/>
    </xf>
    <xf numFmtId="0" fontId="4" fillId="0" borderId="2" xfId="3" applyBorder="1"/>
    <xf numFmtId="0" fontId="4" fillId="0" borderId="0" xfId="2" applyAlignment="1">
      <alignment horizontal="right"/>
    </xf>
    <xf numFmtId="0" fontId="4" fillId="0" borderId="0" xfId="2" applyAlignment="1">
      <alignment horizontal="left" vertical="top"/>
    </xf>
    <xf numFmtId="3" fontId="4" fillId="0" borderId="3" xfId="1" applyNumberFormat="1" applyBorder="1"/>
    <xf numFmtId="0" fontId="4" fillId="0" borderId="0" xfId="1" applyAlignment="1">
      <alignment horizontal="center"/>
    </xf>
    <xf numFmtId="9" fontId="0" fillId="0" borderId="0" xfId="4" applyFont="1"/>
    <xf numFmtId="9" fontId="0" fillId="4" borderId="0" xfId="4" applyFont="1" applyFill="1" applyAlignment="1">
      <alignment horizontal="center"/>
    </xf>
    <xf numFmtId="9" fontId="4" fillId="5" borderId="0" xfId="4" applyFill="1"/>
    <xf numFmtId="38" fontId="4" fillId="0" borderId="0" xfId="1" applyNumberFormat="1" applyAlignment="1">
      <alignment horizontal="center"/>
    </xf>
    <xf numFmtId="0" fontId="4" fillId="4" borderId="0" xfId="1" applyFill="1"/>
    <xf numFmtId="0" fontId="4" fillId="5" borderId="0" xfId="1" applyFill="1"/>
    <xf numFmtId="0" fontId="4" fillId="2" borderId="0" xfId="1" applyFill="1" applyAlignment="1">
      <alignment horizontal="left"/>
    </xf>
    <xf numFmtId="0" fontId="8" fillId="2" borderId="0" xfId="1" applyFont="1" applyFill="1"/>
    <xf numFmtId="14" fontId="4" fillId="0" borderId="9" xfId="1" applyNumberFormat="1" applyBorder="1"/>
    <xf numFmtId="9" fontId="4" fillId="6" borderId="0" xfId="4" applyFill="1"/>
    <xf numFmtId="0" fontId="1" fillId="2" borderId="0" xfId="1" applyFont="1" applyFill="1"/>
    <xf numFmtId="0" fontId="1" fillId="2" borderId="0" xfId="1" applyFont="1" applyFill="1" applyAlignment="1">
      <alignment horizontal="right"/>
    </xf>
    <xf numFmtId="4" fontId="4" fillId="0" borderId="0" xfId="1" applyNumberFormat="1"/>
    <xf numFmtId="0" fontId="1" fillId="0" borderId="0" xfId="1" applyFont="1"/>
    <xf numFmtId="0" fontId="8" fillId="0" borderId="0" xfId="1" applyFont="1"/>
    <xf numFmtId="38" fontId="4" fillId="2" borderId="2" xfId="1" applyNumberFormat="1" applyFill="1" applyBorder="1"/>
    <xf numFmtId="0" fontId="4" fillId="0" borderId="11" xfId="1" applyBorder="1" applyAlignment="1">
      <alignment vertical="top" wrapText="1"/>
    </xf>
    <xf numFmtId="0" fontId="4" fillId="0" borderId="4" xfId="1" applyBorder="1" applyAlignment="1">
      <alignment vertical="top" wrapText="1"/>
    </xf>
    <xf numFmtId="0" fontId="5" fillId="2" borderId="6" xfId="1" applyFont="1" applyFill="1" applyBorder="1" applyAlignment="1">
      <alignment horizontal="center"/>
    </xf>
    <xf numFmtId="0" fontId="5" fillId="2" borderId="3" xfId="1" applyFont="1" applyFill="1" applyBorder="1" applyAlignment="1">
      <alignment horizontal="center"/>
    </xf>
    <xf numFmtId="38" fontId="8" fillId="2" borderId="3" xfId="1" applyNumberFormat="1" applyFont="1" applyFill="1" applyBorder="1"/>
    <xf numFmtId="38" fontId="4" fillId="2" borderId="6" xfId="1" applyNumberFormat="1" applyFill="1" applyBorder="1"/>
    <xf numFmtId="0" fontId="4" fillId="2" borderId="1" xfId="1" applyFill="1" applyBorder="1" applyAlignment="1">
      <alignment horizontal="left" vertical="top" wrapText="1"/>
    </xf>
    <xf numFmtId="0" fontId="4" fillId="2" borderId="0" xfId="2" applyFill="1" applyAlignment="1">
      <alignment horizontal="right"/>
    </xf>
    <xf numFmtId="0" fontId="4" fillId="2" borderId="3" xfId="2" applyFill="1" applyBorder="1" applyAlignment="1">
      <alignment horizontal="center"/>
    </xf>
    <xf numFmtId="164" fontId="4" fillId="0" borderId="3" xfId="5" applyNumberFormat="1" applyBorder="1"/>
    <xf numFmtId="164" fontId="4" fillId="0" borderId="0" xfId="2" applyNumberFormat="1"/>
    <xf numFmtId="38" fontId="4" fillId="2" borderId="2" xfId="2" applyNumberFormat="1" applyFill="1" applyBorder="1"/>
    <xf numFmtId="38" fontId="4" fillId="2" borderId="0" xfId="2" applyNumberFormat="1" applyFill="1"/>
    <xf numFmtId="38" fontId="4" fillId="0" borderId="6" xfId="2" applyNumberFormat="1" applyBorder="1"/>
    <xf numFmtId="38" fontId="4" fillId="0" borderId="13" xfId="2" applyNumberFormat="1" applyBorder="1"/>
    <xf numFmtId="38" fontId="4" fillId="0" borderId="14" xfId="2" applyNumberFormat="1" applyBorder="1"/>
    <xf numFmtId="0" fontId="4" fillId="2" borderId="12" xfId="2" applyFill="1" applyBorder="1"/>
    <xf numFmtId="38" fontId="4" fillId="2" borderId="12" xfId="2" applyNumberFormat="1" applyFill="1" applyBorder="1"/>
    <xf numFmtId="0" fontId="3" fillId="2" borderId="1" xfId="2" applyFont="1" applyFill="1" applyBorder="1"/>
    <xf numFmtId="38" fontId="4" fillId="0" borderId="1" xfId="2" applyNumberFormat="1" applyBorder="1"/>
    <xf numFmtId="38" fontId="4" fillId="2" borderId="1" xfId="2" applyNumberFormat="1" applyFill="1" applyBorder="1"/>
    <xf numFmtId="0" fontId="4" fillId="2" borderId="7" xfId="2" applyFill="1" applyBorder="1"/>
    <xf numFmtId="0" fontId="4" fillId="2" borderId="10" xfId="2" applyFill="1" applyBorder="1"/>
    <xf numFmtId="0" fontId="4" fillId="2" borderId="6" xfId="2" applyFill="1" applyBorder="1"/>
    <xf numFmtId="38" fontId="4" fillId="2" borderId="6" xfId="2" applyNumberFormat="1" applyFill="1" applyBorder="1"/>
    <xf numFmtId="0" fontId="4" fillId="0" borderId="3" xfId="2" applyBorder="1" applyAlignment="1">
      <alignment horizontal="center"/>
    </xf>
    <xf numFmtId="41" fontId="4" fillId="0" borderId="3" xfId="1" applyNumberFormat="1" applyBorder="1"/>
    <xf numFmtId="41" fontId="4" fillId="0" borderId="0" xfId="2" applyNumberFormat="1"/>
    <xf numFmtId="0" fontId="4" fillId="0" borderId="5" xfId="2" applyBorder="1"/>
    <xf numFmtId="38" fontId="4" fillId="0" borderId="9" xfId="2" applyNumberFormat="1" applyBorder="1"/>
    <xf numFmtId="0" fontId="4" fillId="0" borderId="12" xfId="2" applyBorder="1"/>
    <xf numFmtId="38" fontId="4" fillId="0" borderId="12" xfId="2" applyNumberFormat="1" applyBorder="1"/>
    <xf numFmtId="0" fontId="3" fillId="0" borderId="1" xfId="2" applyFont="1" applyBorder="1"/>
    <xf numFmtId="0" fontId="4" fillId="0" borderId="7" xfId="2" applyBorder="1"/>
    <xf numFmtId="0" fontId="4" fillId="0" borderId="10" xfId="2" applyBorder="1"/>
    <xf numFmtId="0" fontId="4" fillId="0" borderId="6" xfId="2" applyBorder="1"/>
    <xf numFmtId="0" fontId="4" fillId="0" borderId="0" xfId="2" applyAlignment="1">
      <alignment wrapText="1"/>
    </xf>
    <xf numFmtId="0" fontId="9" fillId="0" borderId="0" xfId="2" applyFont="1"/>
    <xf numFmtId="0" fontId="8" fillId="0" borderId="0" xfId="2" applyFont="1"/>
    <xf numFmtId="0" fontId="10" fillId="0" borderId="0" xfId="2" applyFont="1"/>
    <xf numFmtId="43" fontId="4" fillId="0" borderId="0" xfId="2" applyNumberFormat="1"/>
    <xf numFmtId="3" fontId="4" fillId="0" borderId="0" xfId="2" applyNumberFormat="1"/>
    <xf numFmtId="43" fontId="4" fillId="0" borderId="0" xfId="5"/>
    <xf numFmtId="0" fontId="4" fillId="2" borderId="0" xfId="2" applyFill="1" applyAlignment="1">
      <alignment horizontal="left" wrapText="1"/>
    </xf>
    <xf numFmtId="0" fontId="2" fillId="0" borderId="0" xfId="6" applyAlignment="1" applyProtection="1">
      <alignment vertical="top" wrapText="1"/>
      <protection locked="0"/>
    </xf>
    <xf numFmtId="0" fontId="4" fillId="2" borderId="0" xfId="2" applyFill="1" applyAlignment="1">
      <alignment horizontal="center"/>
    </xf>
    <xf numFmtId="38" fontId="4" fillId="0" borderId="4" xfId="7" applyNumberFormat="1" applyFont="1" applyBorder="1"/>
    <xf numFmtId="38" fontId="4" fillId="0" borderId="3" xfId="7" applyNumberFormat="1" applyFont="1" applyBorder="1"/>
    <xf numFmtId="164" fontId="12" fillId="0" borderId="3" xfId="5" applyNumberFormat="1" applyFont="1" applyBorder="1"/>
    <xf numFmtId="0" fontId="4" fillId="0" borderId="0" xfId="1" applyAlignment="1">
      <alignment vertical="top"/>
    </xf>
    <xf numFmtId="0" fontId="13" fillId="2" borderId="0" xfId="1" applyFont="1" applyFill="1"/>
    <xf numFmtId="0" fontId="14" fillId="0" borderId="0" xfId="1" applyFont="1"/>
    <xf numFmtId="0" fontId="4" fillId="0" borderId="0" xfId="1" applyAlignment="1">
      <alignment horizontal="left"/>
    </xf>
    <xf numFmtId="38" fontId="1" fillId="0" borderId="0" xfId="1" applyNumberFormat="1" applyFont="1"/>
    <xf numFmtId="38" fontId="4" fillId="2" borderId="0" xfId="1" applyNumberFormat="1" applyFill="1"/>
    <xf numFmtId="38" fontId="4" fillId="0" borderId="3" xfId="5" applyNumberFormat="1" applyBorder="1"/>
    <xf numFmtId="38" fontId="4" fillId="7" borderId="3" xfId="5" applyNumberFormat="1" applyFill="1" applyBorder="1"/>
    <xf numFmtId="0" fontId="2" fillId="2" borderId="8" xfId="2" applyFont="1" applyFill="1" applyBorder="1"/>
    <xf numFmtId="0" fontId="1" fillId="0" borderId="11" xfId="1" applyFont="1" applyBorder="1" applyAlignment="1">
      <alignment horizontal="center"/>
    </xf>
    <xf numFmtId="0" fontId="1" fillId="0" borderId="2" xfId="1" applyFont="1" applyBorder="1" applyAlignment="1">
      <alignment horizontal="center"/>
    </xf>
    <xf numFmtId="0" fontId="1" fillId="0" borderId="4" xfId="1" applyFont="1" applyBorder="1" applyAlignment="1">
      <alignment horizontal="center"/>
    </xf>
    <xf numFmtId="0" fontId="4" fillId="0" borderId="0" xfId="1" applyAlignment="1">
      <alignment vertical="top" wrapText="1"/>
    </xf>
    <xf numFmtId="0" fontId="4" fillId="0" borderId="0" xfId="2" applyAlignment="1">
      <alignment horizontal="left" vertical="top" wrapText="1"/>
    </xf>
    <xf numFmtId="0" fontId="4" fillId="0" borderId="0" xfId="3" applyAlignment="1">
      <alignment horizontal="left" vertical="top" wrapText="1"/>
    </xf>
    <xf numFmtId="0" fontId="4" fillId="2" borderId="0" xfId="2" applyFill="1" applyAlignment="1">
      <alignment wrapText="1"/>
    </xf>
    <xf numFmtId="0" fontId="4" fillId="0" borderId="0" xfId="2" applyAlignment="1">
      <alignment horizontal="left" wrapText="1"/>
    </xf>
    <xf numFmtId="0" fontId="4" fillId="2" borderId="0" xfId="1" applyFill="1" applyAlignment="1">
      <alignment wrapText="1"/>
    </xf>
    <xf numFmtId="0" fontId="1" fillId="2" borderId="11" xfId="1" applyFont="1" applyFill="1" applyBorder="1" applyAlignment="1">
      <alignment horizontal="center"/>
    </xf>
    <xf numFmtId="0" fontId="1" fillId="2" borderId="2" xfId="1" applyFont="1" applyFill="1" applyBorder="1" applyAlignment="1">
      <alignment horizontal="center"/>
    </xf>
    <xf numFmtId="0" fontId="1" fillId="2" borderId="4" xfId="1" applyFont="1" applyFill="1" applyBorder="1" applyAlignment="1">
      <alignment horizontal="center"/>
    </xf>
    <xf numFmtId="0" fontId="4" fillId="2" borderId="0" xfId="1" applyFill="1" applyAlignment="1">
      <alignment horizontal="left" wrapText="1"/>
    </xf>
    <xf numFmtId="0" fontId="4" fillId="2" borderId="0" xfId="1" applyFill="1" applyAlignment="1">
      <alignment horizontal="left" vertical="top" wrapText="1"/>
    </xf>
    <xf numFmtId="0" fontId="4" fillId="0" borderId="0" xfId="1" applyAlignment="1">
      <alignment wrapText="1"/>
    </xf>
    <xf numFmtId="0" fontId="4" fillId="0" borderId="0" xfId="2" applyAlignment="1">
      <alignment wrapText="1"/>
    </xf>
    <xf numFmtId="0" fontId="4" fillId="2" borderId="0" xfId="2" applyFill="1" applyAlignment="1">
      <alignment horizontal="left" wrapText="1"/>
    </xf>
    <xf numFmtId="0" fontId="4" fillId="2" borderId="0" xfId="2" applyFill="1" applyAlignment="1">
      <alignment horizontal="left" vertical="top" wrapText="1"/>
    </xf>
    <xf numFmtId="0" fontId="1" fillId="2" borderId="11" xfId="2" applyFont="1" applyFill="1" applyBorder="1" applyAlignment="1">
      <alignment horizontal="center"/>
    </xf>
    <xf numFmtId="0" fontId="1" fillId="2" borderId="2" xfId="2" applyFont="1" applyFill="1" applyBorder="1" applyAlignment="1">
      <alignment horizontal="center"/>
    </xf>
    <xf numFmtId="0" fontId="1" fillId="2" borderId="4" xfId="2" applyFont="1" applyFill="1" applyBorder="1" applyAlignment="1">
      <alignment horizontal="center"/>
    </xf>
    <xf numFmtId="0" fontId="4" fillId="2" borderId="0" xfId="1" applyFill="1" applyAlignment="1">
      <alignment vertical="top" wrapText="1"/>
    </xf>
    <xf numFmtId="0" fontId="4" fillId="0" borderId="0" xfId="1" applyAlignment="1">
      <alignment horizontal="left" vertical="top" wrapText="1"/>
    </xf>
    <xf numFmtId="0" fontId="4" fillId="2" borderId="0" xfId="1" applyFill="1" applyAlignment="1">
      <alignment horizontal="left"/>
    </xf>
    <xf numFmtId="0" fontId="4" fillId="0" borderId="0" xfId="1" applyAlignment="1">
      <alignment horizontal="left" wrapText="1"/>
    </xf>
    <xf numFmtId="0" fontId="4" fillId="0" borderId="1" xfId="1" applyBorder="1" applyAlignment="1">
      <alignment horizontal="left" wrapText="1"/>
    </xf>
    <xf numFmtId="0" fontId="1" fillId="0" borderId="11" xfId="2" applyFont="1" applyBorder="1" applyAlignment="1">
      <alignment horizontal="center"/>
    </xf>
    <xf numFmtId="0" fontId="1" fillId="0" borderId="2" xfId="2" applyFont="1" applyBorder="1" applyAlignment="1">
      <alignment horizontal="center"/>
    </xf>
    <xf numFmtId="0" fontId="1" fillId="0" borderId="4" xfId="2" applyFont="1" applyBorder="1" applyAlignment="1">
      <alignment horizontal="center"/>
    </xf>
    <xf numFmtId="0" fontId="4" fillId="0" borderId="0" xfId="2" applyAlignment="1">
      <alignment horizontal="left" vertical="top"/>
    </xf>
    <xf numFmtId="0" fontId="4" fillId="0" borderId="0" xfId="1"/>
    <xf numFmtId="0" fontId="4" fillId="3" borderId="0" xfId="1" applyFill="1" applyAlignment="1">
      <alignment horizontal="left" vertical="top" wrapText="1"/>
    </xf>
    <xf numFmtId="0" fontId="13" fillId="0" borderId="0" xfId="2" applyFont="1" applyAlignment="1">
      <alignment horizontal="left" vertical="top" wrapText="1"/>
    </xf>
    <xf numFmtId="0" fontId="13" fillId="2" borderId="0" xfId="1" applyFont="1" applyFill="1" applyAlignment="1">
      <alignment horizontal="left" vertical="top" wrapText="1"/>
    </xf>
    <xf numFmtId="0" fontId="13" fillId="0" borderId="0" xfId="1" applyFont="1" applyAlignment="1">
      <alignment horizontal="left" vertical="top" wrapText="1"/>
    </xf>
    <xf numFmtId="0" fontId="4" fillId="0" borderId="0" xfId="2" applyAlignment="1">
      <alignment vertical="top" wrapText="1"/>
    </xf>
  </cellXfs>
  <cellStyles count="8">
    <cellStyle name="Comma 2" xfId="5" xr:uid="{73DC6F78-6C80-40C4-B89C-57A0D681B832}"/>
    <cellStyle name="Normal" xfId="0" builtinId="0"/>
    <cellStyle name="Normal 10" xfId="1" xr:uid="{CC716D3D-D6EE-48EC-84A0-F06F7937C869}"/>
    <cellStyle name="Normal 2" xfId="7" xr:uid="{EB4BEA1B-B2EF-478F-AA1A-44DE2452676E}"/>
    <cellStyle name="Normal 2 2" xfId="2" xr:uid="{BB432C2E-0D1F-4A52-8E35-3D122131D0F7}"/>
    <cellStyle name="Normal 3 2" xfId="3" xr:uid="{792C58A4-2A7E-4E59-8C2B-2ED53862B168}"/>
    <cellStyle name="Normal 5" xfId="6" xr:uid="{8746C60C-FBE3-43C1-831E-0382DC49EEE5}"/>
    <cellStyle name="Percent 2" xfId="4" xr:uid="{D9F2747B-7A85-49FC-A7D8-31E42EBDC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F9D2-6230-438A-AAF2-925444C1CC49}">
  <sheetPr>
    <pageSetUpPr fitToPage="1"/>
  </sheetPr>
  <dimension ref="A2:T58"/>
  <sheetViews>
    <sheetView topLeftCell="A46" zoomScaleNormal="100" workbookViewId="0">
      <selection activeCell="A29" sqref="A29:I40"/>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20" x14ac:dyDescent="0.2">
      <c r="A2" s="1" t="s">
        <v>13</v>
      </c>
      <c r="B2" s="3" t="s">
        <v>49</v>
      </c>
      <c r="C2" s="3"/>
      <c r="D2" s="3"/>
      <c r="G2" s="4" t="s">
        <v>14</v>
      </c>
      <c r="H2" s="3" t="s">
        <v>251</v>
      </c>
      <c r="I2" s="3"/>
    </row>
    <row r="3" spans="1:20" x14ac:dyDescent="0.2">
      <c r="A3" s="1" t="s">
        <v>22</v>
      </c>
      <c r="B3" s="3" t="s">
        <v>252</v>
      </c>
      <c r="C3" s="3"/>
      <c r="D3" s="3"/>
      <c r="G3" s="4" t="s">
        <v>15</v>
      </c>
      <c r="H3" s="6" t="s">
        <v>253</v>
      </c>
      <c r="I3" s="6"/>
    </row>
    <row r="4" spans="1:20" x14ac:dyDescent="0.2">
      <c r="A4" s="1" t="s">
        <v>16</v>
      </c>
      <c r="B4" s="3" t="s">
        <v>254</v>
      </c>
      <c r="C4" s="3"/>
      <c r="D4" s="3"/>
      <c r="G4" s="4" t="s">
        <v>18</v>
      </c>
      <c r="H4" s="3" t="s">
        <v>54</v>
      </c>
      <c r="I4" s="3"/>
    </row>
    <row r="5" spans="1:20" x14ac:dyDescent="0.2">
      <c r="A5" s="1" t="s">
        <v>17</v>
      </c>
      <c r="B5" s="3" t="s">
        <v>255</v>
      </c>
      <c r="C5" s="6"/>
      <c r="D5" s="6"/>
      <c r="G5" s="4" t="s">
        <v>19</v>
      </c>
      <c r="H5" s="6" t="s">
        <v>256</v>
      </c>
      <c r="I5" s="6"/>
    </row>
    <row r="8" spans="1:20" s="7" customFormat="1" x14ac:dyDescent="0.2">
      <c r="A8" s="7" t="s">
        <v>257</v>
      </c>
      <c r="L8" s="1"/>
      <c r="M8" s="1"/>
      <c r="N8" s="1"/>
      <c r="O8" s="1"/>
      <c r="P8" s="1"/>
      <c r="Q8" s="1"/>
      <c r="R8" s="1"/>
      <c r="S8" s="1"/>
      <c r="T8" s="1"/>
    </row>
    <row r="9" spans="1:20" s="7" customFormat="1" x14ac:dyDescent="0.2">
      <c r="L9" s="1"/>
      <c r="M9" s="1"/>
      <c r="N9" s="1"/>
      <c r="O9" s="1"/>
      <c r="P9" s="1"/>
      <c r="Q9" s="1"/>
      <c r="R9" s="1"/>
      <c r="S9" s="1"/>
      <c r="T9" s="1"/>
    </row>
    <row r="10" spans="1:20" s="7" customFormat="1" x14ac:dyDescent="0.2">
      <c r="A10" s="7" t="s">
        <v>258</v>
      </c>
      <c r="L10" s="1"/>
      <c r="M10" s="1"/>
      <c r="N10" s="1"/>
      <c r="O10" s="1"/>
      <c r="P10" s="1"/>
      <c r="Q10" s="1"/>
      <c r="R10" s="1"/>
      <c r="S10" s="1"/>
      <c r="T10" s="1"/>
    </row>
    <row r="11" spans="1:20" s="7" customFormat="1" x14ac:dyDescent="0.2">
      <c r="L11" s="1"/>
      <c r="M11" s="1"/>
      <c r="N11" s="1"/>
      <c r="O11" s="1"/>
      <c r="P11" s="1"/>
      <c r="Q11" s="1"/>
      <c r="R11" s="1"/>
      <c r="S11" s="1"/>
      <c r="T11" s="1"/>
    </row>
    <row r="12" spans="1:20" s="7" customFormat="1" x14ac:dyDescent="0.2">
      <c r="A12" s="7" t="s">
        <v>259</v>
      </c>
      <c r="L12" s="1"/>
      <c r="M12" s="1"/>
      <c r="N12" s="1"/>
      <c r="O12" s="1"/>
      <c r="P12" s="1"/>
      <c r="Q12" s="1"/>
      <c r="R12" s="1"/>
      <c r="S12" s="1"/>
      <c r="T12" s="1"/>
    </row>
    <row r="13" spans="1:20" s="7" customFormat="1" x14ac:dyDescent="0.2">
      <c r="L13" s="1"/>
      <c r="M13" s="1"/>
      <c r="N13" s="1"/>
      <c r="O13" s="1"/>
      <c r="P13" s="1"/>
      <c r="Q13" s="1"/>
      <c r="R13" s="1"/>
      <c r="S13" s="1"/>
      <c r="T13" s="1"/>
    </row>
    <row r="14" spans="1:20" s="7" customFormat="1" x14ac:dyDescent="0.2">
      <c r="A14" s="7" t="s">
        <v>155</v>
      </c>
      <c r="L14" s="1"/>
      <c r="M14" s="1"/>
      <c r="N14" s="1"/>
      <c r="O14" s="1"/>
      <c r="P14" s="1"/>
      <c r="Q14" s="1"/>
      <c r="R14" s="1"/>
      <c r="S14" s="1"/>
      <c r="T14" s="1"/>
    </row>
    <row r="15" spans="1:20" s="7" customFormat="1" x14ac:dyDescent="0.2">
      <c r="L15" s="1"/>
      <c r="M15" s="1"/>
      <c r="N15" s="1"/>
      <c r="O15" s="1"/>
      <c r="P15" s="1"/>
      <c r="Q15" s="1"/>
      <c r="R15" s="1"/>
      <c r="S15" s="1"/>
      <c r="T15" s="1"/>
    </row>
    <row r="16" spans="1:20" s="7" customFormat="1" x14ac:dyDescent="0.2">
      <c r="A16" s="7" t="s">
        <v>260</v>
      </c>
      <c r="L16" s="1"/>
      <c r="M16" s="1"/>
      <c r="N16" s="1"/>
      <c r="O16" s="1"/>
      <c r="P16" s="1"/>
      <c r="Q16" s="1"/>
      <c r="R16" s="1"/>
      <c r="S16" s="1"/>
      <c r="T16" s="1"/>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14796503</v>
      </c>
      <c r="D21" s="15">
        <v>14796503</v>
      </c>
      <c r="E21" s="15">
        <v>14796503</v>
      </c>
      <c r="F21" s="15">
        <v>14796503</v>
      </c>
      <c r="G21" s="15">
        <f>14796503</f>
        <v>14796503</v>
      </c>
      <c r="H21" s="15">
        <f>14796503</f>
        <v>14796503</v>
      </c>
      <c r="I21" s="15">
        <f>14796503</f>
        <v>14796503</v>
      </c>
    </row>
    <row r="22" spans="1:9" x14ac:dyDescent="0.2">
      <c r="A22" s="8" t="s">
        <v>1</v>
      </c>
      <c r="B22" s="9"/>
      <c r="C22" s="14">
        <v>26085244.759999998</v>
      </c>
      <c r="D22" s="15">
        <v>29231949.280000001</v>
      </c>
      <c r="E22" s="15">
        <v>29183040.52</v>
      </c>
      <c r="F22" s="15">
        <v>26754312.170000002</v>
      </c>
      <c r="G22" s="15">
        <f t="shared" ref="G22:I22" si="0">F33</f>
        <v>30427525.839999996</v>
      </c>
      <c r="H22" s="15">
        <f t="shared" si="0"/>
        <v>22219104.759999998</v>
      </c>
      <c r="I22" s="15">
        <f t="shared" si="0"/>
        <v>15606772.319999997</v>
      </c>
    </row>
    <row r="23" spans="1:9" x14ac:dyDescent="0.2">
      <c r="A23" s="8" t="s">
        <v>2</v>
      </c>
      <c r="B23" s="9"/>
      <c r="C23" s="14">
        <v>14721054.689999999</v>
      </c>
      <c r="D23" s="15">
        <v>14648506.189999999</v>
      </c>
      <c r="E23" s="15">
        <v>14176385.040000001</v>
      </c>
      <c r="F23" s="15">
        <v>14412796.66</v>
      </c>
      <c r="G23" s="15">
        <v>13458827.82</v>
      </c>
      <c r="H23" s="15">
        <f>13399459.58</f>
        <v>13399459.58</v>
      </c>
      <c r="I23" s="15">
        <f>13399459.58</f>
        <v>13399459.58</v>
      </c>
    </row>
    <row r="24" spans="1:9" x14ac:dyDescent="0.2">
      <c r="A24" s="8" t="s">
        <v>3</v>
      </c>
      <c r="B24" s="9"/>
      <c r="C24" s="14">
        <v>11574350.17</v>
      </c>
      <c r="D24" s="15">
        <v>14697414.949999999</v>
      </c>
      <c r="E24" s="15">
        <v>16605113.390000001</v>
      </c>
      <c r="F24" s="14">
        <v>10739582.99</v>
      </c>
      <c r="G24" s="15">
        <v>21667248.899999999</v>
      </c>
      <c r="H24" s="15">
        <f>14796503+5215289.02</f>
        <v>20011792.02</v>
      </c>
      <c r="I24" s="15">
        <f>14796503+0</f>
        <v>14796503</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8" t="s">
        <v>32</v>
      </c>
      <c r="B27" s="9"/>
      <c r="C27" s="14"/>
      <c r="D27" s="47"/>
      <c r="E27" s="16"/>
      <c r="F27" s="16"/>
      <c r="G27" s="16"/>
      <c r="H27" s="16"/>
      <c r="I27" s="14"/>
    </row>
    <row r="28" spans="1:9" x14ac:dyDescent="0.2">
      <c r="A28" s="25"/>
      <c r="B28" s="26"/>
      <c r="C28" s="14"/>
      <c r="D28" s="15"/>
      <c r="E28" s="15"/>
      <c r="F28" s="15"/>
      <c r="G28" s="15"/>
      <c r="H28" s="15"/>
      <c r="I28" s="15"/>
    </row>
    <row r="29" spans="1:9" x14ac:dyDescent="0.2">
      <c r="A29" s="25"/>
      <c r="B29" s="26"/>
      <c r="C29" s="14"/>
      <c r="D29" s="15"/>
      <c r="E29" s="15"/>
      <c r="F29" s="15"/>
      <c r="G29" s="15"/>
      <c r="H29" s="15"/>
      <c r="I29" s="15"/>
    </row>
    <row r="30" spans="1:9" x14ac:dyDescent="0.2">
      <c r="A30" s="25"/>
      <c r="B30" s="26"/>
      <c r="C30" s="14"/>
      <c r="D30" s="15"/>
      <c r="E30" s="15"/>
      <c r="F30" s="15"/>
      <c r="G30" s="15"/>
      <c r="H30" s="15"/>
      <c r="I30" s="15"/>
    </row>
    <row r="31" spans="1:9" x14ac:dyDescent="0.2">
      <c r="A31" s="8" t="s">
        <v>5</v>
      </c>
      <c r="B31" s="9"/>
      <c r="C31" s="14">
        <v>0</v>
      </c>
      <c r="D31" s="14">
        <v>0</v>
      </c>
      <c r="E31" s="14">
        <v>0</v>
      </c>
      <c r="F31" s="14">
        <v>0</v>
      </c>
      <c r="G31" s="14">
        <f t="shared" ref="G31:I31" si="1">SUM(G28:G30)</f>
        <v>0</v>
      </c>
      <c r="H31" s="14">
        <f t="shared" si="1"/>
        <v>0</v>
      </c>
      <c r="I31" s="14">
        <f t="shared" si="1"/>
        <v>0</v>
      </c>
    </row>
    <row r="32" spans="1:9" x14ac:dyDescent="0.2">
      <c r="A32" s="8"/>
      <c r="B32" s="9"/>
      <c r="C32" s="14"/>
      <c r="D32" s="15"/>
      <c r="E32" s="15"/>
      <c r="F32" s="15"/>
      <c r="G32" s="15"/>
      <c r="H32" s="15"/>
      <c r="I32" s="15"/>
    </row>
    <row r="33" spans="1:20" x14ac:dyDescent="0.2">
      <c r="A33" s="8" t="s">
        <v>7</v>
      </c>
      <c r="B33" s="9"/>
      <c r="C33" s="14">
        <v>29231949.279999994</v>
      </c>
      <c r="D33" s="14">
        <v>29183040.52</v>
      </c>
      <c r="E33" s="14">
        <v>26754312.170000002</v>
      </c>
      <c r="F33" s="14">
        <v>30427525.839999996</v>
      </c>
      <c r="G33" s="14">
        <f>+G22+G23-G24+G31</f>
        <v>22219104.759999998</v>
      </c>
      <c r="H33" s="14">
        <f>+H22+H23-H24+H31</f>
        <v>15606772.319999997</v>
      </c>
      <c r="I33" s="14">
        <f t="shared" ref="I33" si="2">+I22+I23-I24+I31</f>
        <v>14209728.899999999</v>
      </c>
    </row>
    <row r="34" spans="1:20" x14ac:dyDescent="0.2">
      <c r="A34" s="25"/>
      <c r="B34" s="26"/>
      <c r="C34" s="27"/>
      <c r="D34" s="28"/>
      <c r="E34" s="28"/>
      <c r="F34" s="15"/>
      <c r="G34" s="15"/>
      <c r="H34" s="15"/>
      <c r="I34" s="15"/>
    </row>
    <row r="35" spans="1:20" x14ac:dyDescent="0.2">
      <c r="A35" s="8" t="s">
        <v>24</v>
      </c>
      <c r="B35" s="9"/>
      <c r="C35" s="27">
        <v>12735148.5</v>
      </c>
      <c r="D35" s="28">
        <v>12324178.42</v>
      </c>
      <c r="E35" s="28">
        <v>10050362.51</v>
      </c>
      <c r="F35" s="15">
        <v>13209161.550000001</v>
      </c>
      <c r="G35" s="15">
        <v>5215289.0199999996</v>
      </c>
      <c r="H35" s="15">
        <f>0</f>
        <v>0</v>
      </c>
      <c r="I35" s="15">
        <f>0</f>
        <v>0</v>
      </c>
    </row>
    <row r="36" spans="1:20" x14ac:dyDescent="0.2">
      <c r="A36" s="25"/>
      <c r="B36" s="26"/>
      <c r="C36" s="27"/>
      <c r="D36" s="28"/>
      <c r="E36" s="28"/>
      <c r="F36" s="15"/>
      <c r="G36" s="15"/>
      <c r="H36" s="15"/>
      <c r="I36" s="15"/>
    </row>
    <row r="37" spans="1:20" x14ac:dyDescent="0.2">
      <c r="A37" s="8" t="s">
        <v>25</v>
      </c>
      <c r="B37" s="29"/>
      <c r="C37" s="30">
        <f>C33-C35</f>
        <v>16496800.779999994</v>
      </c>
      <c r="D37" s="30">
        <f t="shared" ref="D37:I37" si="3">D33-D35</f>
        <v>16858862.100000001</v>
      </c>
      <c r="E37" s="30">
        <f t="shared" si="3"/>
        <v>16703949.660000002</v>
      </c>
      <c r="F37" s="31">
        <f t="shared" si="3"/>
        <v>17218364.289999995</v>
      </c>
      <c r="G37" s="31">
        <f t="shared" si="3"/>
        <v>17003815.739999998</v>
      </c>
      <c r="H37" s="31">
        <f t="shared" si="3"/>
        <v>15606772.319999997</v>
      </c>
      <c r="I37" s="31">
        <f t="shared" si="3"/>
        <v>14209728.899999999</v>
      </c>
    </row>
    <row r="38" spans="1:20" x14ac:dyDescent="0.2">
      <c r="A38" s="32"/>
      <c r="B38" s="32"/>
      <c r="C38" s="33"/>
      <c r="D38" s="33"/>
      <c r="E38" s="33"/>
      <c r="F38" s="33"/>
      <c r="G38" s="33"/>
      <c r="H38" s="33"/>
      <c r="I38" s="33"/>
    </row>
    <row r="39" spans="1:20" x14ac:dyDescent="0.2">
      <c r="A39" s="34" t="s">
        <v>26</v>
      </c>
      <c r="B39" s="3"/>
      <c r="C39" s="35"/>
      <c r="D39" s="35"/>
      <c r="E39" s="35"/>
      <c r="F39" s="35"/>
      <c r="G39" s="35"/>
      <c r="H39" s="35"/>
      <c r="I39" s="35"/>
    </row>
    <row r="40" spans="1:20" x14ac:dyDescent="0.2">
      <c r="A40" s="36" t="s">
        <v>30</v>
      </c>
      <c r="B40" s="26"/>
      <c r="C40" s="28"/>
      <c r="D40" s="28"/>
      <c r="E40" s="28"/>
      <c r="F40" s="28"/>
      <c r="G40" s="28"/>
      <c r="H40" s="28"/>
      <c r="I40" s="28"/>
    </row>
    <row r="41" spans="1:20" x14ac:dyDescent="0.2">
      <c r="A41" s="8"/>
      <c r="B41" s="9"/>
      <c r="C41" s="15"/>
      <c r="D41" s="15"/>
      <c r="E41" s="15"/>
      <c r="F41" s="15"/>
      <c r="G41" s="15"/>
      <c r="H41" s="15"/>
      <c r="I41" s="15"/>
    </row>
    <row r="42" spans="1:20" x14ac:dyDescent="0.2">
      <c r="A42" s="8" t="s">
        <v>6</v>
      </c>
      <c r="B42" s="9"/>
      <c r="C42" s="15"/>
      <c r="D42" s="15"/>
      <c r="E42" s="15"/>
      <c r="F42" s="15"/>
      <c r="G42" s="15"/>
      <c r="H42" s="15"/>
      <c r="I42" s="15"/>
    </row>
    <row r="43" spans="1:20" x14ac:dyDescent="0.2">
      <c r="A43" s="8"/>
      <c r="B43" s="9"/>
      <c r="C43" s="15"/>
      <c r="D43" s="15"/>
      <c r="E43" s="15"/>
      <c r="F43" s="15"/>
      <c r="G43" s="15"/>
      <c r="H43" s="15"/>
      <c r="I43" s="15"/>
    </row>
    <row r="44" spans="1:20" x14ac:dyDescent="0.2">
      <c r="A44" s="36" t="s">
        <v>8</v>
      </c>
      <c r="B44" s="29"/>
      <c r="C44" s="15"/>
      <c r="D44" s="15"/>
      <c r="E44" s="15"/>
      <c r="F44" s="15"/>
      <c r="G44" s="15"/>
      <c r="H44" s="15"/>
      <c r="I44" s="15"/>
    </row>
    <row r="45" spans="1:20" x14ac:dyDescent="0.2">
      <c r="A45" s="37" t="s">
        <v>9</v>
      </c>
      <c r="B45" s="38"/>
      <c r="C45" s="15"/>
      <c r="D45" s="15"/>
      <c r="E45" s="15"/>
      <c r="F45" s="15"/>
      <c r="G45" s="15"/>
      <c r="H45" s="15"/>
      <c r="I45" s="15"/>
    </row>
    <row r="47" spans="1:20" s="7" customFormat="1" ht="12.75" customHeight="1" x14ac:dyDescent="0.2">
      <c r="A47" s="175" t="s">
        <v>261</v>
      </c>
      <c r="B47" s="175"/>
      <c r="C47" s="175"/>
      <c r="D47" s="175"/>
      <c r="E47" s="175"/>
      <c r="F47" s="175"/>
      <c r="G47" s="175"/>
      <c r="H47" s="175"/>
      <c r="I47" s="175"/>
      <c r="L47" s="1"/>
      <c r="M47" s="1"/>
      <c r="N47" s="1"/>
      <c r="O47" s="1"/>
      <c r="P47" s="1"/>
      <c r="Q47" s="1"/>
      <c r="R47" s="1"/>
      <c r="S47" s="1"/>
      <c r="T47" s="1"/>
    </row>
    <row r="48" spans="1:20" s="7" customFormat="1" ht="16.5" customHeight="1" x14ac:dyDescent="0.2">
      <c r="A48" s="175"/>
      <c r="B48" s="175"/>
      <c r="C48" s="175"/>
      <c r="D48" s="175"/>
      <c r="E48" s="175"/>
      <c r="F48" s="175"/>
      <c r="G48" s="175"/>
      <c r="H48" s="175"/>
      <c r="I48" s="175"/>
      <c r="L48" s="1"/>
      <c r="M48" s="1"/>
      <c r="N48" s="1"/>
      <c r="O48" s="1"/>
      <c r="P48" s="1"/>
      <c r="Q48" s="1"/>
      <c r="R48" s="1"/>
      <c r="S48" s="1"/>
      <c r="T48" s="1"/>
    </row>
    <row r="49" spans="1:20" s="7" customFormat="1" ht="12.75" customHeight="1" x14ac:dyDescent="0.2">
      <c r="A49" s="175" t="s">
        <v>262</v>
      </c>
      <c r="B49" s="175"/>
      <c r="C49" s="175"/>
      <c r="D49" s="175"/>
      <c r="E49" s="175"/>
      <c r="F49" s="175"/>
      <c r="G49" s="175"/>
      <c r="H49" s="175"/>
      <c r="I49" s="175"/>
      <c r="L49" s="1"/>
      <c r="M49" s="1"/>
      <c r="N49" s="1"/>
      <c r="O49" s="1"/>
      <c r="P49" s="1"/>
      <c r="Q49" s="1"/>
      <c r="R49" s="1"/>
      <c r="S49" s="1"/>
      <c r="T49" s="1"/>
    </row>
    <row r="50" spans="1:20" s="7" customFormat="1" ht="16.5" customHeight="1" x14ac:dyDescent="0.2">
      <c r="A50" s="175"/>
      <c r="B50" s="175"/>
      <c r="C50" s="175"/>
      <c r="D50" s="175"/>
      <c r="E50" s="175"/>
      <c r="F50" s="175"/>
      <c r="G50" s="175"/>
      <c r="H50" s="175"/>
      <c r="I50" s="175"/>
      <c r="L50" s="1"/>
      <c r="M50" s="1"/>
      <c r="N50" s="1"/>
      <c r="O50" s="1"/>
      <c r="P50" s="1"/>
      <c r="Q50" s="1"/>
      <c r="R50" s="1"/>
      <c r="S50" s="1"/>
      <c r="T50" s="1"/>
    </row>
    <row r="51" spans="1:20" s="7" customFormat="1" ht="12.75" customHeight="1" x14ac:dyDescent="0.2">
      <c r="A51" s="175" t="s">
        <v>263</v>
      </c>
      <c r="B51" s="175"/>
      <c r="C51" s="175"/>
      <c r="D51" s="175"/>
      <c r="E51" s="175"/>
      <c r="F51" s="175"/>
      <c r="G51" s="175"/>
      <c r="H51" s="175"/>
      <c r="I51" s="175"/>
      <c r="L51" s="1"/>
      <c r="M51" s="1"/>
      <c r="N51" s="1"/>
      <c r="O51" s="1"/>
      <c r="P51" s="1"/>
      <c r="Q51" s="1"/>
      <c r="R51" s="1"/>
      <c r="S51" s="1"/>
      <c r="T51" s="1"/>
    </row>
    <row r="52" spans="1:20" s="7" customFormat="1" x14ac:dyDescent="0.2">
      <c r="A52" s="175"/>
      <c r="B52" s="175"/>
      <c r="C52" s="175"/>
      <c r="D52" s="175"/>
      <c r="E52" s="175"/>
      <c r="F52" s="175"/>
      <c r="G52" s="175"/>
      <c r="H52" s="175"/>
      <c r="I52" s="175"/>
      <c r="L52" s="1"/>
      <c r="M52" s="1"/>
      <c r="N52" s="1"/>
      <c r="O52" s="1"/>
      <c r="P52" s="1"/>
      <c r="Q52" s="1"/>
      <c r="R52" s="1"/>
      <c r="S52" s="1"/>
      <c r="T52" s="1"/>
    </row>
    <row r="53" spans="1:20" s="7" customFormat="1" ht="12.75" customHeight="1" x14ac:dyDescent="0.2">
      <c r="A53" s="175"/>
      <c r="B53" s="175"/>
      <c r="C53" s="175"/>
      <c r="D53" s="175"/>
      <c r="E53" s="175"/>
      <c r="F53" s="175"/>
      <c r="G53" s="175"/>
      <c r="H53" s="175"/>
      <c r="I53" s="175"/>
      <c r="L53" s="1"/>
      <c r="M53" s="1"/>
      <c r="N53" s="1"/>
      <c r="O53" s="1"/>
      <c r="P53" s="1"/>
      <c r="Q53" s="1"/>
      <c r="R53" s="1"/>
      <c r="S53" s="1"/>
      <c r="T53" s="1"/>
    </row>
    <row r="54" spans="1:20" s="7" customFormat="1" x14ac:dyDescent="0.2">
      <c r="A54" s="175"/>
      <c r="B54" s="175"/>
      <c r="C54" s="175"/>
      <c r="D54" s="175"/>
      <c r="E54" s="175"/>
      <c r="F54" s="175"/>
      <c r="G54" s="175"/>
      <c r="H54" s="175"/>
      <c r="I54" s="175"/>
      <c r="L54" s="1"/>
      <c r="M54" s="1"/>
      <c r="N54" s="1"/>
      <c r="O54" s="1"/>
      <c r="P54" s="1"/>
      <c r="Q54" s="1"/>
      <c r="R54" s="1"/>
      <c r="S54" s="1"/>
      <c r="T54" s="1"/>
    </row>
    <row r="55" spans="1:20" s="7" customFormat="1" ht="15.75" customHeight="1" x14ac:dyDescent="0.2">
      <c r="A55" s="175"/>
      <c r="B55" s="175"/>
      <c r="C55" s="175"/>
      <c r="D55" s="175"/>
      <c r="E55" s="175"/>
      <c r="F55" s="175"/>
      <c r="G55" s="175"/>
      <c r="H55" s="175"/>
      <c r="I55" s="175"/>
      <c r="L55" s="1"/>
      <c r="M55" s="1"/>
      <c r="N55" s="1"/>
      <c r="O55" s="1"/>
      <c r="P55" s="1"/>
      <c r="Q55" s="1"/>
      <c r="R55" s="1"/>
      <c r="S55" s="1"/>
      <c r="T55" s="1"/>
    </row>
    <row r="56" spans="1:20" s="7" customFormat="1" ht="12.75" customHeight="1" x14ac:dyDescent="0.2">
      <c r="A56" s="175" t="s">
        <v>264</v>
      </c>
      <c r="B56" s="175"/>
      <c r="C56" s="175"/>
      <c r="D56" s="175"/>
      <c r="E56" s="175"/>
      <c r="F56" s="175"/>
      <c r="G56" s="175"/>
      <c r="H56" s="175"/>
      <c r="I56" s="175"/>
      <c r="L56" s="1"/>
      <c r="M56" s="1"/>
      <c r="N56" s="1"/>
      <c r="O56" s="1"/>
      <c r="P56" s="1"/>
      <c r="Q56" s="1"/>
      <c r="R56" s="1"/>
      <c r="S56" s="1"/>
      <c r="T56" s="1"/>
    </row>
    <row r="57" spans="1:20" s="7" customFormat="1" x14ac:dyDescent="0.2">
      <c r="A57" s="175"/>
      <c r="B57" s="175"/>
      <c r="C57" s="175"/>
      <c r="D57" s="175"/>
      <c r="E57" s="175"/>
      <c r="F57" s="175"/>
      <c r="G57" s="175"/>
      <c r="H57" s="175"/>
      <c r="I57" s="175"/>
      <c r="L57" s="1"/>
      <c r="M57" s="1"/>
      <c r="N57" s="1"/>
      <c r="O57" s="1"/>
      <c r="P57" s="1"/>
      <c r="Q57" s="1"/>
      <c r="R57" s="1"/>
      <c r="S57" s="1"/>
      <c r="T57" s="1"/>
    </row>
    <row r="58" spans="1:20" s="7" customFormat="1" ht="15" customHeight="1" x14ac:dyDescent="0.2">
      <c r="A58" s="175"/>
      <c r="B58" s="175"/>
      <c r="C58" s="175"/>
      <c r="D58" s="175"/>
      <c r="E58" s="175"/>
      <c r="F58" s="175"/>
      <c r="G58" s="175"/>
      <c r="H58" s="175"/>
      <c r="I58" s="175"/>
      <c r="L58" s="1"/>
      <c r="M58" s="1"/>
      <c r="N58" s="1"/>
      <c r="O58" s="1"/>
      <c r="P58" s="1"/>
      <c r="Q58" s="1"/>
      <c r="R58" s="1"/>
      <c r="S58" s="1"/>
      <c r="T58" s="1"/>
    </row>
  </sheetData>
  <sheetProtection selectLockedCells="1"/>
  <mergeCells count="5">
    <mergeCell ref="A18:I18"/>
    <mergeCell ref="A47:I48"/>
    <mergeCell ref="A49:I50"/>
    <mergeCell ref="A51:I55"/>
    <mergeCell ref="A56:I58"/>
  </mergeCells>
  <printOptions horizontalCentered="1"/>
  <pageMargins left="0.75" right="0.75" top="0.6" bottom="0.55000000000000004" header="0.28000000000000003" footer="0.16"/>
  <pageSetup scale="72"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3E418-111E-434E-939B-9E9CCE1BF89A}">
  <sheetPr>
    <pageSetUpPr fitToPage="1"/>
  </sheetPr>
  <dimension ref="A1:K69"/>
  <sheetViews>
    <sheetView topLeftCell="A67" zoomScaleNormal="100" workbookViewId="0">
      <selection activeCell="A29" sqref="A29:I40"/>
    </sheetView>
  </sheetViews>
  <sheetFormatPr defaultColWidth="8.85546875" defaultRowHeight="12.75" x14ac:dyDescent="0.2"/>
  <cols>
    <col min="1" max="2" width="14.7109375" style="1" customWidth="1"/>
    <col min="3" max="8" width="14" style="1" customWidth="1"/>
    <col min="9" max="9" width="13.28515625" style="1" customWidth="1"/>
    <col min="10" max="10" width="8.85546875" style="1"/>
    <col min="11" max="11" width="16.28515625" style="1" customWidth="1"/>
    <col min="12" max="16384" width="8.8554687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94</v>
      </c>
      <c r="I2" s="40"/>
    </row>
    <row r="3" spans="1:9" x14ac:dyDescent="0.2">
      <c r="A3" s="39" t="s">
        <v>22</v>
      </c>
      <c r="B3" s="40" t="s">
        <v>95</v>
      </c>
      <c r="C3" s="40"/>
      <c r="D3" s="40"/>
      <c r="E3" s="39"/>
      <c r="F3" s="39"/>
      <c r="G3" s="41" t="s">
        <v>15</v>
      </c>
      <c r="H3" s="42" t="s">
        <v>96</v>
      </c>
      <c r="I3" s="42"/>
    </row>
    <row r="4" spans="1:9" x14ac:dyDescent="0.2">
      <c r="A4" s="39" t="s">
        <v>16</v>
      </c>
      <c r="B4" s="40" t="s">
        <v>97</v>
      </c>
      <c r="C4" s="40"/>
      <c r="D4" s="40"/>
      <c r="E4" s="39"/>
      <c r="F4" s="39"/>
      <c r="G4" s="41" t="s">
        <v>18</v>
      </c>
      <c r="H4" s="40" t="s">
        <v>54</v>
      </c>
      <c r="I4" s="40"/>
    </row>
    <row r="5" spans="1:9" x14ac:dyDescent="0.2">
      <c r="A5" s="39" t="s">
        <v>17</v>
      </c>
      <c r="B5" s="40" t="s">
        <v>98</v>
      </c>
      <c r="C5" s="42"/>
      <c r="D5" s="42"/>
      <c r="E5" s="39"/>
      <c r="F5" s="39"/>
      <c r="G5" s="41" t="s">
        <v>19</v>
      </c>
      <c r="H5" s="42" t="s">
        <v>99</v>
      </c>
      <c r="I5" s="42"/>
    </row>
    <row r="6" spans="1:9" x14ac:dyDescent="0.2">
      <c r="A6" s="39"/>
      <c r="B6" s="39"/>
      <c r="C6" s="39"/>
      <c r="D6" s="39"/>
      <c r="E6" s="39"/>
      <c r="F6" s="39"/>
      <c r="G6" s="39"/>
      <c r="H6" s="39"/>
      <c r="I6" s="39"/>
    </row>
    <row r="7" spans="1:9" x14ac:dyDescent="0.2">
      <c r="A7" s="39"/>
      <c r="B7" s="39"/>
      <c r="C7" s="39"/>
      <c r="D7" s="39"/>
      <c r="E7" s="39"/>
      <c r="F7" s="39"/>
      <c r="G7" s="39"/>
      <c r="H7" s="39"/>
      <c r="I7" s="39"/>
    </row>
    <row r="8" spans="1:9" x14ac:dyDescent="0.2">
      <c r="A8" s="185" t="s">
        <v>100</v>
      </c>
      <c r="B8" s="185"/>
      <c r="C8" s="185"/>
      <c r="D8" s="185"/>
      <c r="E8" s="185"/>
      <c r="F8" s="185"/>
      <c r="G8" s="185"/>
      <c r="H8" s="185"/>
      <c r="I8" s="185"/>
    </row>
    <row r="9" spans="1:9" x14ac:dyDescent="0.2">
      <c r="A9" s="185"/>
      <c r="B9" s="185"/>
      <c r="C9" s="185"/>
      <c r="D9" s="185"/>
      <c r="E9" s="185"/>
      <c r="F9" s="185"/>
      <c r="G9" s="185"/>
      <c r="H9" s="185"/>
      <c r="I9" s="185"/>
    </row>
    <row r="10" spans="1:9" x14ac:dyDescent="0.2">
      <c r="A10" s="185"/>
      <c r="B10" s="185"/>
      <c r="C10" s="185"/>
      <c r="D10" s="185"/>
      <c r="E10" s="185"/>
      <c r="F10" s="185"/>
      <c r="G10" s="185"/>
      <c r="H10" s="185"/>
      <c r="I10" s="185"/>
    </row>
    <row r="11" spans="1:9" x14ac:dyDescent="0.2">
      <c r="A11" s="39"/>
      <c r="B11" s="39"/>
      <c r="C11" s="39"/>
      <c r="D11" s="39"/>
      <c r="E11" s="39"/>
      <c r="F11" s="39"/>
      <c r="G11" s="39"/>
      <c r="H11" s="39"/>
      <c r="I11" s="39"/>
    </row>
    <row r="12" spans="1:9" x14ac:dyDescent="0.2">
      <c r="A12" s="193" t="s">
        <v>101</v>
      </c>
      <c r="B12" s="175"/>
      <c r="C12" s="175"/>
      <c r="D12" s="175"/>
      <c r="E12" s="175"/>
      <c r="F12" s="175"/>
      <c r="G12" s="175"/>
      <c r="H12" s="175"/>
      <c r="I12" s="175"/>
    </row>
    <row r="13" spans="1:9" x14ac:dyDescent="0.2">
      <c r="A13" s="39"/>
      <c r="B13" s="39"/>
      <c r="C13" s="39"/>
      <c r="D13" s="39"/>
      <c r="E13" s="39"/>
      <c r="F13" s="39"/>
      <c r="G13" s="39"/>
      <c r="H13" s="39"/>
      <c r="I13" s="39"/>
    </row>
    <row r="14" spans="1:9" x14ac:dyDescent="0.2">
      <c r="A14" s="185" t="s">
        <v>102</v>
      </c>
      <c r="B14" s="185"/>
      <c r="C14" s="185"/>
      <c r="D14" s="185"/>
      <c r="E14" s="185"/>
      <c r="F14" s="185"/>
      <c r="G14" s="185"/>
      <c r="H14" s="185"/>
      <c r="I14" s="185"/>
    </row>
    <row r="15" spans="1:9" x14ac:dyDescent="0.2">
      <c r="A15" s="185"/>
      <c r="B15" s="185"/>
      <c r="C15" s="185"/>
      <c r="D15" s="185"/>
      <c r="E15" s="185"/>
      <c r="F15" s="185"/>
      <c r="G15" s="185"/>
      <c r="H15" s="185"/>
      <c r="I15" s="185"/>
    </row>
    <row r="16" spans="1:9" x14ac:dyDescent="0.2">
      <c r="A16" s="185"/>
      <c r="B16" s="185"/>
      <c r="C16" s="185"/>
      <c r="D16" s="185"/>
      <c r="E16" s="185"/>
      <c r="F16" s="185"/>
      <c r="G16" s="185"/>
      <c r="H16" s="185"/>
      <c r="I16" s="185"/>
    </row>
    <row r="17" spans="1:9" x14ac:dyDescent="0.2">
      <c r="A17" s="66" t="s">
        <v>47</v>
      </c>
      <c r="B17" s="39"/>
      <c r="C17" s="39"/>
      <c r="D17" s="39"/>
      <c r="E17" s="39"/>
      <c r="F17" s="39"/>
      <c r="G17" s="39"/>
      <c r="H17" s="39"/>
      <c r="I17" s="39"/>
    </row>
    <row r="18" spans="1:9" x14ac:dyDescent="0.2">
      <c r="A18" s="39"/>
      <c r="B18" s="39"/>
      <c r="C18" s="39"/>
      <c r="D18" s="39"/>
      <c r="E18" s="39"/>
      <c r="F18" s="39"/>
      <c r="G18" s="39"/>
      <c r="H18" s="39"/>
      <c r="I18" s="39"/>
    </row>
    <row r="19" spans="1:9" x14ac:dyDescent="0.2">
      <c r="A19" s="194" t="s">
        <v>103</v>
      </c>
      <c r="B19" s="194"/>
      <c r="C19" s="194"/>
      <c r="D19" s="194"/>
      <c r="E19" s="194"/>
      <c r="F19" s="194"/>
      <c r="G19" s="194"/>
      <c r="H19" s="194"/>
      <c r="I19" s="194"/>
    </row>
    <row r="20" spans="1:9" x14ac:dyDescent="0.2">
      <c r="A20" s="194"/>
      <c r="B20" s="194"/>
      <c r="C20" s="194"/>
      <c r="D20" s="194"/>
      <c r="E20" s="194"/>
      <c r="F20" s="194"/>
      <c r="G20" s="194"/>
      <c r="H20" s="194"/>
      <c r="I20" s="194"/>
    </row>
    <row r="21" spans="1:9" x14ac:dyDescent="0.2">
      <c r="A21" s="194"/>
      <c r="B21" s="194"/>
      <c r="C21" s="194"/>
      <c r="D21" s="194"/>
      <c r="E21" s="194"/>
      <c r="F21" s="194"/>
      <c r="G21" s="194"/>
      <c r="H21" s="194"/>
      <c r="I21" s="194"/>
    </row>
    <row r="22" spans="1:9" x14ac:dyDescent="0.2">
      <c r="A22" s="194"/>
      <c r="B22" s="194"/>
      <c r="C22" s="194"/>
      <c r="D22" s="194"/>
      <c r="E22" s="194"/>
      <c r="F22" s="194"/>
      <c r="G22" s="194"/>
      <c r="H22" s="194"/>
      <c r="I22" s="194"/>
    </row>
    <row r="23" spans="1:9" x14ac:dyDescent="0.2">
      <c r="A23" s="194"/>
      <c r="B23" s="194"/>
      <c r="C23" s="194"/>
      <c r="D23" s="194"/>
      <c r="E23" s="194"/>
      <c r="F23" s="194"/>
      <c r="G23" s="194"/>
      <c r="H23" s="194"/>
      <c r="I23" s="194"/>
    </row>
    <row r="24" spans="1:9" x14ac:dyDescent="0.2">
      <c r="A24" s="194"/>
      <c r="B24" s="194"/>
      <c r="C24" s="194"/>
      <c r="D24" s="194"/>
      <c r="E24" s="194"/>
      <c r="F24" s="194"/>
      <c r="G24" s="194"/>
      <c r="H24" s="194"/>
      <c r="I24" s="194"/>
    </row>
    <row r="25" spans="1:9" x14ac:dyDescent="0.2">
      <c r="A25" s="194"/>
      <c r="B25" s="194"/>
      <c r="C25" s="194"/>
      <c r="D25" s="194"/>
      <c r="E25" s="194"/>
      <c r="F25" s="194"/>
      <c r="G25" s="194"/>
      <c r="H25" s="194"/>
      <c r="I25" s="194"/>
    </row>
    <row r="26" spans="1:9" x14ac:dyDescent="0.2">
      <c r="A26" s="194"/>
      <c r="B26" s="194"/>
      <c r="C26" s="194"/>
      <c r="D26" s="194"/>
      <c r="E26" s="194"/>
      <c r="F26" s="194"/>
      <c r="G26" s="194"/>
      <c r="H26" s="194"/>
      <c r="I26" s="194"/>
    </row>
    <row r="27" spans="1:9" x14ac:dyDescent="0.2">
      <c r="A27" s="194"/>
      <c r="B27" s="194"/>
      <c r="C27" s="194"/>
      <c r="D27" s="194"/>
      <c r="E27" s="194"/>
      <c r="F27" s="194"/>
      <c r="G27" s="194"/>
      <c r="H27" s="194"/>
      <c r="I27" s="194"/>
    </row>
    <row r="28" spans="1:9" x14ac:dyDescent="0.2">
      <c r="A28" s="194"/>
      <c r="B28" s="194"/>
      <c r="C28" s="194"/>
      <c r="D28" s="194"/>
      <c r="E28" s="194"/>
      <c r="F28" s="194"/>
      <c r="G28" s="194"/>
      <c r="H28" s="194"/>
      <c r="I28" s="194"/>
    </row>
    <row r="29" spans="1:9" x14ac:dyDescent="0.2">
      <c r="A29" s="194" t="s">
        <v>104</v>
      </c>
      <c r="B29" s="194"/>
      <c r="C29" s="194"/>
      <c r="D29" s="194"/>
      <c r="E29" s="194"/>
      <c r="F29" s="194"/>
      <c r="G29" s="194"/>
      <c r="H29" s="194"/>
      <c r="I29" s="194"/>
    </row>
    <row r="30" spans="1:9" x14ac:dyDescent="0.2">
      <c r="A30" s="194"/>
      <c r="B30" s="194"/>
      <c r="C30" s="194"/>
      <c r="D30" s="194"/>
      <c r="E30" s="194"/>
      <c r="F30" s="194"/>
      <c r="G30" s="194"/>
      <c r="H30" s="194"/>
      <c r="I30" s="194"/>
    </row>
    <row r="31" spans="1:9" x14ac:dyDescent="0.2">
      <c r="A31" s="194"/>
      <c r="B31" s="194"/>
      <c r="C31" s="194"/>
      <c r="D31" s="194"/>
      <c r="E31" s="194"/>
      <c r="F31" s="194"/>
      <c r="G31" s="194"/>
      <c r="H31" s="194"/>
      <c r="I31" s="194"/>
    </row>
    <row r="32" spans="1:9" x14ac:dyDescent="0.2">
      <c r="A32" s="194"/>
      <c r="B32" s="194"/>
      <c r="C32" s="194"/>
      <c r="D32" s="194"/>
      <c r="E32" s="194"/>
      <c r="F32" s="194"/>
      <c r="G32" s="194"/>
      <c r="H32" s="194"/>
      <c r="I32" s="194"/>
    </row>
    <row r="33" spans="1:9" x14ac:dyDescent="0.2">
      <c r="A33" s="194"/>
      <c r="B33" s="194"/>
      <c r="C33" s="194"/>
      <c r="D33" s="194"/>
      <c r="E33" s="194"/>
      <c r="F33" s="194"/>
      <c r="G33" s="194"/>
      <c r="H33" s="194"/>
      <c r="I33" s="194"/>
    </row>
    <row r="34" spans="1:9" x14ac:dyDescent="0.2">
      <c r="A34" s="194"/>
      <c r="B34" s="194"/>
      <c r="C34" s="194"/>
      <c r="D34" s="194"/>
      <c r="E34" s="194"/>
      <c r="F34" s="194"/>
      <c r="G34" s="194"/>
      <c r="H34" s="194"/>
      <c r="I34" s="194"/>
    </row>
    <row r="35" spans="1:9" x14ac:dyDescent="0.2">
      <c r="A35" s="194"/>
      <c r="B35" s="194"/>
      <c r="C35" s="194"/>
      <c r="D35" s="194"/>
      <c r="E35" s="194"/>
      <c r="F35" s="194"/>
      <c r="G35" s="194"/>
      <c r="H35" s="194"/>
      <c r="I35" s="194"/>
    </row>
    <row r="36" spans="1:9" x14ac:dyDescent="0.2">
      <c r="A36" s="194"/>
      <c r="B36" s="194"/>
      <c r="C36" s="194"/>
      <c r="D36" s="194"/>
      <c r="E36" s="194"/>
      <c r="F36" s="194"/>
      <c r="G36" s="194"/>
      <c r="H36" s="194"/>
      <c r="I36" s="194"/>
    </row>
    <row r="37" spans="1:9" x14ac:dyDescent="0.2">
      <c r="A37" s="194"/>
      <c r="B37" s="194"/>
      <c r="C37" s="194"/>
      <c r="D37" s="194"/>
      <c r="E37" s="194"/>
      <c r="F37" s="194"/>
      <c r="G37" s="194"/>
      <c r="H37" s="194"/>
      <c r="I37" s="194"/>
    </row>
    <row r="38" spans="1:9" x14ac:dyDescent="0.2">
      <c r="A38" s="194"/>
      <c r="B38" s="194"/>
      <c r="C38" s="194"/>
      <c r="D38" s="194"/>
      <c r="E38" s="194"/>
      <c r="F38" s="194"/>
      <c r="G38" s="194"/>
      <c r="H38" s="194"/>
      <c r="I38" s="194"/>
    </row>
    <row r="39" spans="1:9" x14ac:dyDescent="0.2">
      <c r="A39" s="194"/>
      <c r="B39" s="194"/>
      <c r="C39" s="194"/>
      <c r="D39" s="194"/>
      <c r="E39" s="194"/>
      <c r="F39" s="194"/>
      <c r="G39" s="194"/>
      <c r="H39" s="194"/>
      <c r="I39" s="194"/>
    </row>
    <row r="40" spans="1:9" x14ac:dyDescent="0.2">
      <c r="A40" s="194"/>
      <c r="B40" s="194"/>
      <c r="C40" s="194"/>
      <c r="D40" s="194"/>
      <c r="E40" s="194"/>
      <c r="F40" s="194"/>
      <c r="G40" s="194"/>
      <c r="H40" s="194"/>
      <c r="I40" s="194"/>
    </row>
    <row r="41" spans="1:9" x14ac:dyDescent="0.2">
      <c r="A41" s="39"/>
      <c r="B41" s="39"/>
      <c r="C41" s="39"/>
      <c r="D41" s="39"/>
      <c r="E41" s="39"/>
      <c r="F41" s="39"/>
      <c r="G41" s="39"/>
      <c r="H41" s="39"/>
      <c r="I41" s="39"/>
    </row>
    <row r="42" spans="1:9" x14ac:dyDescent="0.2">
      <c r="A42" s="181" t="s">
        <v>12</v>
      </c>
      <c r="B42" s="182"/>
      <c r="C42" s="182"/>
      <c r="D42" s="182"/>
      <c r="E42" s="182"/>
      <c r="F42" s="182"/>
      <c r="G42" s="182"/>
      <c r="H42" s="182"/>
      <c r="I42" s="183"/>
    </row>
    <row r="43" spans="1:9" x14ac:dyDescent="0.2">
      <c r="A43" s="43"/>
      <c r="B43" s="44"/>
      <c r="C43" s="45" t="s">
        <v>27</v>
      </c>
      <c r="D43" s="45" t="s">
        <v>28</v>
      </c>
      <c r="E43" s="45" t="s">
        <v>31</v>
      </c>
      <c r="F43" s="45" t="s">
        <v>33</v>
      </c>
      <c r="G43" s="45" t="s">
        <v>34</v>
      </c>
      <c r="H43" s="45" t="s">
        <v>35</v>
      </c>
      <c r="I43" s="45" t="s">
        <v>36</v>
      </c>
    </row>
    <row r="44" spans="1:9" x14ac:dyDescent="0.2">
      <c r="A44" s="43"/>
      <c r="B44" s="44"/>
      <c r="C44" s="11" t="s">
        <v>10</v>
      </c>
      <c r="D44" s="63" t="s">
        <v>10</v>
      </c>
      <c r="E44" s="13" t="s">
        <v>10</v>
      </c>
      <c r="F44" s="13" t="s">
        <v>10</v>
      </c>
      <c r="G44" s="13" t="s">
        <v>10</v>
      </c>
      <c r="H44" s="13" t="s">
        <v>11</v>
      </c>
      <c r="I44" s="13" t="s">
        <v>11</v>
      </c>
    </row>
    <row r="45" spans="1:9" x14ac:dyDescent="0.2">
      <c r="A45" s="43" t="s">
        <v>0</v>
      </c>
      <c r="B45" s="44"/>
      <c r="C45" s="46">
        <v>1038992</v>
      </c>
      <c r="D45" s="46">
        <v>1053448</v>
      </c>
      <c r="E45" s="46">
        <v>1053448</v>
      </c>
      <c r="F45" s="67">
        <f>292636+770529</f>
        <v>1063165</v>
      </c>
      <c r="G45" s="67">
        <f>292636+770529</f>
        <v>1063165</v>
      </c>
      <c r="H45" s="67">
        <v>1074994</v>
      </c>
      <c r="I45" s="67">
        <v>1074994</v>
      </c>
    </row>
    <row r="46" spans="1:9" x14ac:dyDescent="0.2">
      <c r="A46" s="43" t="s">
        <v>1</v>
      </c>
      <c r="B46" s="44"/>
      <c r="C46" s="46">
        <v>2153642.6199999996</v>
      </c>
      <c r="D46" s="46">
        <v>2002016.8899999997</v>
      </c>
      <c r="E46" s="46">
        <f t="shared" ref="E46:I46" si="0">+D57</f>
        <v>1949168.3899999997</v>
      </c>
      <c r="F46" s="15">
        <f t="shared" si="0"/>
        <v>1655320.3899999997</v>
      </c>
      <c r="G46" s="15">
        <f t="shared" si="0"/>
        <v>1115080.2599999998</v>
      </c>
      <c r="H46" s="15">
        <f>+G57</f>
        <v>723697.96999999974</v>
      </c>
      <c r="I46" s="15">
        <f t="shared" si="0"/>
        <v>616722.96999999974</v>
      </c>
    </row>
    <row r="47" spans="1:9" x14ac:dyDescent="0.2">
      <c r="A47" s="43" t="s">
        <v>2</v>
      </c>
      <c r="B47" s="44"/>
      <c r="C47" s="15">
        <v>705444.11</v>
      </c>
      <c r="D47" s="15">
        <v>806542.98</v>
      </c>
      <c r="E47" s="15">
        <v>668342</v>
      </c>
      <c r="F47" s="15">
        <v>568735.25</v>
      </c>
      <c r="G47" s="15">
        <v>630207.27</v>
      </c>
      <c r="H47" s="15">
        <v>630000</v>
      </c>
      <c r="I47" s="15">
        <v>630000</v>
      </c>
    </row>
    <row r="48" spans="1:9" x14ac:dyDescent="0.2">
      <c r="A48" s="43" t="s">
        <v>3</v>
      </c>
      <c r="B48" s="44"/>
      <c r="C48" s="15">
        <v>857069.84</v>
      </c>
      <c r="D48" s="15">
        <v>859391.48</v>
      </c>
      <c r="E48" s="14">
        <v>962190</v>
      </c>
      <c r="F48" s="15">
        <v>1108975.3799999999</v>
      </c>
      <c r="G48" s="15">
        <f>1021589.56-400000</f>
        <v>621589.56000000006</v>
      </c>
      <c r="H48" s="15">
        <v>736975</v>
      </c>
      <c r="I48" s="15">
        <v>739465</v>
      </c>
    </row>
    <row r="49" spans="1:11" x14ac:dyDescent="0.2">
      <c r="A49" s="43"/>
      <c r="B49" s="44"/>
      <c r="C49" s="46"/>
      <c r="D49" s="46"/>
      <c r="E49" s="46"/>
      <c r="F49" s="46"/>
      <c r="G49" s="46"/>
      <c r="H49" s="46"/>
      <c r="I49" s="46"/>
    </row>
    <row r="50" spans="1:11" x14ac:dyDescent="0.2">
      <c r="A50" s="8" t="s">
        <v>4</v>
      </c>
      <c r="B50" s="6"/>
      <c r="C50" s="16"/>
      <c r="D50" s="16"/>
      <c r="E50" s="16"/>
      <c r="F50" s="16"/>
      <c r="G50" s="16"/>
      <c r="H50" s="16"/>
      <c r="I50" s="14"/>
      <c r="K50" s="68"/>
    </row>
    <row r="51" spans="1:11" x14ac:dyDescent="0.2">
      <c r="A51" s="8" t="s">
        <v>32</v>
      </c>
      <c r="B51" s="9"/>
      <c r="C51" s="47"/>
      <c r="D51" s="16"/>
      <c r="E51" s="16"/>
      <c r="F51" s="16"/>
      <c r="G51" s="16"/>
      <c r="H51" s="16"/>
      <c r="I51" s="14"/>
    </row>
    <row r="52" spans="1:11" x14ac:dyDescent="0.2">
      <c r="A52" s="8" t="s">
        <v>105</v>
      </c>
      <c r="B52" s="9"/>
      <c r="C52" s="15"/>
      <c r="D52" s="15"/>
      <c r="E52" s="15"/>
      <c r="F52" s="15"/>
      <c r="G52" s="15">
        <v>-400000</v>
      </c>
      <c r="H52" s="15"/>
      <c r="I52" s="15"/>
    </row>
    <row r="53" spans="1:11" x14ac:dyDescent="0.2">
      <c r="A53" s="8"/>
      <c r="B53" s="9"/>
      <c r="C53" s="15"/>
      <c r="D53" s="15"/>
      <c r="E53" s="15"/>
      <c r="F53" s="15"/>
      <c r="G53" s="15"/>
      <c r="H53" s="15"/>
      <c r="I53" s="15"/>
    </row>
    <row r="54" spans="1:11" x14ac:dyDescent="0.2">
      <c r="A54" s="8"/>
      <c r="B54" s="9"/>
      <c r="C54" s="15"/>
      <c r="D54" s="15"/>
      <c r="E54" s="15"/>
      <c r="F54" s="15"/>
      <c r="G54" s="15"/>
      <c r="H54" s="15"/>
      <c r="I54" s="15"/>
    </row>
    <row r="55" spans="1:11" x14ac:dyDescent="0.2">
      <c r="A55" s="8" t="s">
        <v>5</v>
      </c>
      <c r="B55" s="9"/>
      <c r="C55" s="14">
        <v>0</v>
      </c>
      <c r="D55" s="14">
        <f t="shared" ref="D55:F55" si="1">SUM(D52:D54)</f>
        <v>0</v>
      </c>
      <c r="E55" s="14">
        <f t="shared" si="1"/>
        <v>0</v>
      </c>
      <c r="F55" s="14">
        <f t="shared" si="1"/>
        <v>0</v>
      </c>
      <c r="G55" s="14">
        <f t="shared" ref="G55:I55" si="2">SUM(G52:G54)</f>
        <v>-400000</v>
      </c>
      <c r="H55" s="14">
        <f t="shared" si="2"/>
        <v>0</v>
      </c>
      <c r="I55" s="14">
        <f t="shared" si="2"/>
        <v>0</v>
      </c>
    </row>
    <row r="56" spans="1:11" x14ac:dyDescent="0.2">
      <c r="A56" s="43"/>
      <c r="B56" s="44"/>
      <c r="C56" s="46"/>
      <c r="D56" s="46"/>
      <c r="E56" s="46"/>
      <c r="F56" s="46"/>
      <c r="G56" s="46"/>
      <c r="H56" s="46"/>
      <c r="I56" s="46"/>
    </row>
    <row r="57" spans="1:11" x14ac:dyDescent="0.2">
      <c r="A57" s="43" t="s">
        <v>7</v>
      </c>
      <c r="B57" s="44"/>
      <c r="C57" s="48">
        <v>2002016.8899999997</v>
      </c>
      <c r="D57" s="48">
        <f>+D46+D47-D48+D55</f>
        <v>1949168.3899999997</v>
      </c>
      <c r="E57" s="48">
        <f t="shared" ref="E57" si="3">+E46+E47-E48+E55</f>
        <v>1655320.3899999997</v>
      </c>
      <c r="F57" s="48">
        <f>+F46+F47-F48+F55</f>
        <v>1115080.2599999998</v>
      </c>
      <c r="G57" s="48">
        <f>+G46+G47-G48+G55</f>
        <v>723697.96999999974</v>
      </c>
      <c r="H57" s="48">
        <f>+H46+H47-H48+H55</f>
        <v>616722.96999999974</v>
      </c>
      <c r="I57" s="48">
        <f>+I46+I47-I48+I55</f>
        <v>507257.96999999974</v>
      </c>
    </row>
    <row r="58" spans="1:11" x14ac:dyDescent="0.2">
      <c r="A58" s="49"/>
      <c r="B58" s="50"/>
      <c r="C58" s="58"/>
      <c r="D58" s="58"/>
      <c r="E58" s="46"/>
      <c r="F58" s="46"/>
      <c r="G58" s="46"/>
      <c r="H58" s="46"/>
      <c r="I58" s="46"/>
    </row>
    <row r="59" spans="1:11" x14ac:dyDescent="0.2">
      <c r="A59" s="43" t="s">
        <v>24</v>
      </c>
      <c r="B59" s="44"/>
      <c r="C59" s="58">
        <v>616450</v>
      </c>
      <c r="D59" s="58">
        <v>686926.2</v>
      </c>
      <c r="E59" s="46">
        <f>320384.99+201366.11</f>
        <v>521751.1</v>
      </c>
      <c r="F59" s="46">
        <v>312269.40999999997</v>
      </c>
      <c r="G59" s="15">
        <v>336552.14</v>
      </c>
      <c r="H59" s="15">
        <v>300000</v>
      </c>
      <c r="I59" s="15">
        <v>300000</v>
      </c>
    </row>
    <row r="60" spans="1:11" x14ac:dyDescent="0.2">
      <c r="A60" s="49"/>
      <c r="B60" s="50"/>
      <c r="C60" s="58"/>
      <c r="D60" s="58"/>
      <c r="E60" s="46"/>
      <c r="F60" s="46"/>
      <c r="G60" s="46"/>
      <c r="H60" s="46"/>
      <c r="I60" s="46"/>
    </row>
    <row r="61" spans="1:11" x14ac:dyDescent="0.2">
      <c r="A61" s="43" t="s">
        <v>25</v>
      </c>
      <c r="B61" s="51"/>
      <c r="C61" s="64">
        <v>1385566.8899999997</v>
      </c>
      <c r="D61" s="64">
        <f t="shared" ref="D61:I61" si="4">D57-D59</f>
        <v>1262242.1899999997</v>
      </c>
      <c r="E61" s="52">
        <f t="shared" si="4"/>
        <v>1133569.2899999996</v>
      </c>
      <c r="F61" s="52">
        <f t="shared" si="4"/>
        <v>802810.84999999986</v>
      </c>
      <c r="G61" s="52">
        <f t="shared" si="4"/>
        <v>387145.82999999973</v>
      </c>
      <c r="H61" s="52">
        <f t="shared" si="4"/>
        <v>316722.96999999974</v>
      </c>
      <c r="I61" s="52">
        <f t="shared" si="4"/>
        <v>207257.96999999974</v>
      </c>
    </row>
    <row r="62" spans="1:11" x14ac:dyDescent="0.2">
      <c r="A62" s="53"/>
      <c r="B62" s="53"/>
      <c r="C62" s="54"/>
      <c r="D62" s="54"/>
      <c r="E62" s="54"/>
      <c r="F62" s="54"/>
      <c r="G62" s="54"/>
      <c r="H62" s="54"/>
      <c r="I62" s="54"/>
    </row>
    <row r="63" spans="1:11" x14ac:dyDescent="0.2">
      <c r="A63" s="55" t="s">
        <v>26</v>
      </c>
      <c r="B63" s="40"/>
      <c r="C63" s="35"/>
      <c r="D63" s="35"/>
      <c r="E63" s="56"/>
      <c r="F63" s="56"/>
      <c r="G63" s="56"/>
      <c r="H63" s="56"/>
      <c r="I63" s="56"/>
    </row>
    <row r="64" spans="1:11" x14ac:dyDescent="0.2">
      <c r="A64" s="57" t="s">
        <v>30</v>
      </c>
      <c r="B64" s="50"/>
      <c r="C64" s="28"/>
      <c r="D64" s="28"/>
      <c r="E64" s="58"/>
      <c r="F64" s="58"/>
      <c r="G64" s="58"/>
      <c r="H64" s="58"/>
      <c r="I64" s="58"/>
    </row>
    <row r="65" spans="1:9" x14ac:dyDescent="0.2">
      <c r="A65" s="43"/>
      <c r="B65" s="44"/>
      <c r="C65" s="46"/>
      <c r="D65" s="46"/>
      <c r="E65" s="46"/>
      <c r="F65" s="46"/>
      <c r="G65" s="46"/>
      <c r="H65" s="46"/>
      <c r="I65" s="46"/>
    </row>
    <row r="66" spans="1:9" x14ac:dyDescent="0.2">
      <c r="A66" s="43" t="s">
        <v>6</v>
      </c>
      <c r="B66" s="44"/>
      <c r="C66" s="15"/>
      <c r="D66" s="15"/>
      <c r="E66" s="46"/>
      <c r="F66" s="46"/>
      <c r="G66" s="46"/>
      <c r="H66" s="46"/>
      <c r="I66" s="46"/>
    </row>
    <row r="67" spans="1:9" x14ac:dyDescent="0.2">
      <c r="A67" s="43"/>
      <c r="B67" s="44"/>
      <c r="C67" s="15"/>
      <c r="D67" s="15"/>
      <c r="E67" s="46"/>
      <c r="F67" s="46"/>
      <c r="G67" s="46"/>
      <c r="H67" s="46"/>
      <c r="I67" s="46"/>
    </row>
    <row r="68" spans="1:9" x14ac:dyDescent="0.2">
      <c r="A68" s="57" t="s">
        <v>8</v>
      </c>
      <c r="B68" s="51"/>
      <c r="C68" s="15"/>
      <c r="D68" s="15"/>
      <c r="E68" s="46"/>
      <c r="F68" s="46"/>
      <c r="G68" s="46"/>
      <c r="H68" s="46"/>
      <c r="I68" s="46"/>
    </row>
    <row r="69" spans="1:9" x14ac:dyDescent="0.2">
      <c r="A69" s="59" t="s">
        <v>9</v>
      </c>
      <c r="B69" s="60"/>
      <c r="C69" s="15"/>
      <c r="D69" s="15"/>
      <c r="E69" s="46"/>
      <c r="F69" s="46"/>
      <c r="G69" s="46"/>
      <c r="H69" s="46"/>
      <c r="I69" s="46"/>
    </row>
  </sheetData>
  <sheetProtection selectLockedCells="1"/>
  <mergeCells count="6">
    <mergeCell ref="A42:I42"/>
    <mergeCell ref="A8:I10"/>
    <mergeCell ref="A12:I12"/>
    <mergeCell ref="A14:I16"/>
    <mergeCell ref="A19:I28"/>
    <mergeCell ref="A29:I40"/>
  </mergeCells>
  <printOptions horizontalCentered="1"/>
  <pageMargins left="0.75" right="0.75" top="0.6" bottom="0.55000000000000004" header="0.28000000000000003" footer="0.16"/>
  <pageSetup scale="6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BC326-D51F-4747-9382-D7D523D95EA2}">
  <sheetPr>
    <pageSetUpPr fitToPage="1"/>
  </sheetPr>
  <dimension ref="A1:M57"/>
  <sheetViews>
    <sheetView zoomScaleNormal="100" zoomScaleSheetLayoutView="90" workbookViewId="0">
      <selection activeCell="A7" sqref="A7:I9"/>
    </sheetView>
  </sheetViews>
  <sheetFormatPr defaultColWidth="9.140625" defaultRowHeight="12.75" x14ac:dyDescent="0.2"/>
  <cols>
    <col min="1" max="2" width="14.5703125" style="1" customWidth="1"/>
    <col min="3" max="8" width="14" style="1" customWidth="1"/>
    <col min="9" max="9" width="13.140625" style="1" customWidth="1"/>
    <col min="10" max="10" width="9.140625" style="1"/>
    <col min="11" max="11" width="11.85546875" style="1" bestFit="1" customWidth="1"/>
    <col min="12" max="12" width="12.5703125" style="97" bestFit="1" customWidth="1"/>
    <col min="13"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191</v>
      </c>
      <c r="I2" s="40"/>
    </row>
    <row r="3" spans="1:9" x14ac:dyDescent="0.2">
      <c r="A3" s="39" t="s">
        <v>22</v>
      </c>
      <c r="B3" s="40" t="s">
        <v>192</v>
      </c>
      <c r="C3" s="40"/>
      <c r="D3" s="40"/>
      <c r="E3" s="39"/>
      <c r="F3" s="39"/>
      <c r="G3" s="41" t="s">
        <v>15</v>
      </c>
      <c r="H3" s="42" t="s">
        <v>193</v>
      </c>
      <c r="I3" s="42"/>
    </row>
    <row r="4" spans="1:9" x14ac:dyDescent="0.2">
      <c r="A4" s="39" t="s">
        <v>16</v>
      </c>
      <c r="B4" s="40" t="s">
        <v>194</v>
      </c>
      <c r="C4" s="40"/>
      <c r="D4" s="40"/>
      <c r="E4" s="39"/>
      <c r="F4" s="39"/>
      <c r="G4" s="41" t="s">
        <v>18</v>
      </c>
      <c r="H4" s="40" t="s">
        <v>41</v>
      </c>
      <c r="I4" s="40"/>
    </row>
    <row r="5" spans="1:9" x14ac:dyDescent="0.2">
      <c r="A5" s="39" t="s">
        <v>17</v>
      </c>
      <c r="B5" s="40" t="s">
        <v>195</v>
      </c>
      <c r="C5" s="42"/>
      <c r="D5" s="42"/>
      <c r="E5" s="39"/>
      <c r="F5" s="39"/>
      <c r="G5" s="41" t="s">
        <v>19</v>
      </c>
      <c r="H5" s="42" t="s">
        <v>196</v>
      </c>
      <c r="I5" s="42"/>
    </row>
    <row r="6" spans="1:9" x14ac:dyDescent="0.2">
      <c r="A6" s="39"/>
      <c r="B6" s="39"/>
      <c r="C6" s="39"/>
      <c r="D6" s="39"/>
      <c r="E6" s="39"/>
      <c r="F6" s="39"/>
      <c r="G6" s="39"/>
      <c r="H6" s="39"/>
      <c r="I6" s="39"/>
    </row>
    <row r="7" spans="1:9" x14ac:dyDescent="0.2">
      <c r="A7" s="184" t="s">
        <v>197</v>
      </c>
      <c r="B7" s="184"/>
      <c r="C7" s="184"/>
      <c r="D7" s="184"/>
      <c r="E7" s="184"/>
      <c r="F7" s="184"/>
      <c r="G7" s="184"/>
      <c r="H7" s="184"/>
      <c r="I7" s="184"/>
    </row>
    <row r="8" spans="1:9" x14ac:dyDescent="0.2">
      <c r="A8" s="184"/>
      <c r="B8" s="184"/>
      <c r="C8" s="184"/>
      <c r="D8" s="184"/>
      <c r="E8" s="184"/>
      <c r="F8" s="184"/>
      <c r="G8" s="184"/>
      <c r="H8" s="184"/>
      <c r="I8" s="184"/>
    </row>
    <row r="9" spans="1:9" x14ac:dyDescent="0.2">
      <c r="A9" s="184"/>
      <c r="B9" s="184"/>
      <c r="C9" s="184"/>
      <c r="D9" s="184"/>
      <c r="E9" s="184"/>
      <c r="F9" s="184"/>
      <c r="G9" s="184"/>
      <c r="H9" s="184"/>
      <c r="I9" s="184"/>
    </row>
    <row r="10" spans="1:9" ht="8.25" customHeight="1" x14ac:dyDescent="0.2">
      <c r="A10" s="39"/>
      <c r="B10" s="39"/>
      <c r="C10" s="39"/>
      <c r="D10" s="39"/>
      <c r="E10" s="39"/>
      <c r="F10" s="39"/>
      <c r="G10" s="39"/>
      <c r="H10" s="39"/>
      <c r="I10" s="39"/>
    </row>
    <row r="11" spans="1:9" x14ac:dyDescent="0.2">
      <c r="A11" s="195" t="s">
        <v>198</v>
      </c>
      <c r="B11" s="195"/>
      <c r="C11" s="195"/>
      <c r="D11" s="195"/>
      <c r="E11" s="195"/>
      <c r="F11" s="195"/>
      <c r="G11" s="195"/>
      <c r="H11" s="195"/>
      <c r="I11" s="195"/>
    </row>
    <row r="12" spans="1:9" ht="10.5" customHeight="1" x14ac:dyDescent="0.2">
      <c r="A12" s="39"/>
      <c r="B12" s="39"/>
      <c r="C12" s="39"/>
      <c r="D12" s="39"/>
      <c r="E12" s="39"/>
      <c r="F12" s="39"/>
      <c r="G12" s="39"/>
      <c r="H12" s="39"/>
      <c r="I12" s="39"/>
    </row>
    <row r="13" spans="1:9" x14ac:dyDescent="0.2">
      <c r="A13" s="184" t="s">
        <v>199</v>
      </c>
      <c r="B13" s="184"/>
      <c r="C13" s="184"/>
      <c r="D13" s="184"/>
      <c r="E13" s="184"/>
      <c r="F13" s="184"/>
      <c r="G13" s="184"/>
      <c r="H13" s="184"/>
      <c r="I13" s="184"/>
    </row>
    <row r="14" spans="1:9" x14ac:dyDescent="0.2">
      <c r="A14" s="184"/>
      <c r="B14" s="184"/>
      <c r="C14" s="184"/>
      <c r="D14" s="184"/>
      <c r="E14" s="184"/>
      <c r="F14" s="184"/>
      <c r="G14" s="184"/>
      <c r="H14" s="184"/>
      <c r="I14" s="184"/>
    </row>
    <row r="15" spans="1:9" x14ac:dyDescent="0.2">
      <c r="A15" s="184"/>
      <c r="B15" s="184"/>
      <c r="C15" s="184"/>
      <c r="D15" s="184"/>
      <c r="E15" s="184"/>
      <c r="F15" s="184"/>
      <c r="G15" s="184"/>
      <c r="H15" s="184"/>
      <c r="I15" s="184"/>
    </row>
    <row r="16" spans="1:9" ht="6.75" customHeight="1" x14ac:dyDescent="0.2">
      <c r="A16" s="39"/>
      <c r="B16" s="39"/>
      <c r="C16" s="39"/>
      <c r="D16" s="39"/>
      <c r="E16" s="39"/>
      <c r="F16" s="39"/>
      <c r="G16" s="39"/>
      <c r="H16" s="39"/>
      <c r="I16" s="39"/>
    </row>
    <row r="17" spans="1:13" x14ac:dyDescent="0.2">
      <c r="A17" s="195" t="s">
        <v>200</v>
      </c>
      <c r="B17" s="195"/>
      <c r="C17" s="195"/>
      <c r="D17" s="195"/>
      <c r="E17" s="195"/>
      <c r="F17" s="195"/>
      <c r="G17" s="195"/>
      <c r="H17" s="195"/>
      <c r="I17" s="195"/>
    </row>
    <row r="18" spans="1:13" ht="7.5" customHeight="1" x14ac:dyDescent="0.2">
      <c r="A18" s="39"/>
      <c r="B18" s="39"/>
      <c r="C18" s="39"/>
      <c r="D18" s="39"/>
      <c r="E18" s="39"/>
      <c r="F18" s="39"/>
      <c r="G18" s="39"/>
      <c r="H18" s="39"/>
      <c r="I18" s="39"/>
    </row>
    <row r="19" spans="1:13" x14ac:dyDescent="0.2">
      <c r="A19" s="196" t="s">
        <v>201</v>
      </c>
      <c r="B19" s="196"/>
      <c r="C19" s="196"/>
      <c r="D19" s="196"/>
      <c r="E19" s="196"/>
      <c r="F19" s="196"/>
      <c r="G19" s="196"/>
      <c r="H19" s="196"/>
      <c r="I19" s="196"/>
    </row>
    <row r="20" spans="1:13" x14ac:dyDescent="0.2">
      <c r="A20" s="197"/>
      <c r="B20" s="197"/>
      <c r="C20" s="197"/>
      <c r="D20" s="197"/>
      <c r="E20" s="197"/>
      <c r="F20" s="197"/>
      <c r="G20" s="197"/>
      <c r="H20" s="197"/>
      <c r="I20" s="197"/>
    </row>
    <row r="21" spans="1:13" x14ac:dyDescent="0.2">
      <c r="A21" s="181" t="s">
        <v>12</v>
      </c>
      <c r="B21" s="182"/>
      <c r="C21" s="182"/>
      <c r="D21" s="182"/>
      <c r="E21" s="182"/>
      <c r="F21" s="182"/>
      <c r="G21" s="182"/>
      <c r="H21" s="182"/>
      <c r="I21" s="183"/>
    </row>
    <row r="22" spans="1:13" x14ac:dyDescent="0.2">
      <c r="A22" s="43"/>
      <c r="B22" s="44"/>
      <c r="C22" s="45" t="s">
        <v>27</v>
      </c>
      <c r="D22" s="45" t="s">
        <v>28</v>
      </c>
      <c r="E22" s="45" t="s">
        <v>31</v>
      </c>
      <c r="F22" s="45" t="s">
        <v>33</v>
      </c>
      <c r="G22" s="45" t="s">
        <v>34</v>
      </c>
      <c r="H22" s="45" t="s">
        <v>35</v>
      </c>
      <c r="I22" s="45" t="s">
        <v>36</v>
      </c>
      <c r="L22" s="1"/>
    </row>
    <row r="23" spans="1:13" x14ac:dyDescent="0.2">
      <c r="A23" s="43"/>
      <c r="B23" s="44"/>
      <c r="C23" s="12" t="s">
        <v>10</v>
      </c>
      <c r="D23" s="11" t="s">
        <v>10</v>
      </c>
      <c r="E23" s="11" t="s">
        <v>10</v>
      </c>
      <c r="F23" s="11" t="s">
        <v>10</v>
      </c>
      <c r="G23" s="13" t="s">
        <v>10</v>
      </c>
      <c r="H23" s="11" t="s">
        <v>11</v>
      </c>
      <c r="I23" s="11" t="s">
        <v>11</v>
      </c>
    </row>
    <row r="24" spans="1:13" x14ac:dyDescent="0.2">
      <c r="A24" s="43" t="s">
        <v>0</v>
      </c>
      <c r="B24" s="44"/>
      <c r="C24" s="15">
        <v>610000</v>
      </c>
      <c r="D24" s="15">
        <v>610000</v>
      </c>
      <c r="E24" s="15">
        <v>1000000</v>
      </c>
      <c r="F24" s="15">
        <v>1000000</v>
      </c>
      <c r="G24" s="15">
        <v>1000000</v>
      </c>
      <c r="H24" s="15">
        <v>1177177</v>
      </c>
      <c r="I24" s="15">
        <v>1177177</v>
      </c>
    </row>
    <row r="25" spans="1:13" x14ac:dyDescent="0.2">
      <c r="A25" s="43" t="s">
        <v>1</v>
      </c>
      <c r="B25" s="44"/>
      <c r="C25" s="15">
        <v>137323</v>
      </c>
      <c r="D25" s="15">
        <v>415506.15</v>
      </c>
      <c r="E25" s="15">
        <v>191068.51</v>
      </c>
      <c r="F25" s="15">
        <v>344696.62000000011</v>
      </c>
      <c r="G25" s="15">
        <f t="shared" ref="G25:I25" si="0">F36</f>
        <v>59291.460000000137</v>
      </c>
      <c r="H25" s="15">
        <f t="shared" si="0"/>
        <v>836061.52000000014</v>
      </c>
      <c r="I25" s="15">
        <f t="shared" si="0"/>
        <v>836061.52</v>
      </c>
      <c r="M25" s="98"/>
    </row>
    <row r="26" spans="1:13" x14ac:dyDescent="0.2">
      <c r="A26" s="43" t="s">
        <v>2</v>
      </c>
      <c r="B26" s="44"/>
      <c r="C26" s="15">
        <v>663439.02</v>
      </c>
      <c r="D26" s="15">
        <v>271149.08</v>
      </c>
      <c r="E26" s="15">
        <v>889446.13</v>
      </c>
      <c r="F26" s="15">
        <v>234206</v>
      </c>
      <c r="G26" s="15">
        <v>1473385.89</v>
      </c>
      <c r="H26" s="15">
        <v>1027177</v>
      </c>
      <c r="I26" s="15">
        <v>1027177</v>
      </c>
      <c r="M26" s="85"/>
    </row>
    <row r="27" spans="1:13" x14ac:dyDescent="0.2">
      <c r="A27" s="43" t="s">
        <v>3</v>
      </c>
      <c r="B27" s="44"/>
      <c r="C27" s="15">
        <v>385255.87</v>
      </c>
      <c r="D27" s="15">
        <v>495586.72</v>
      </c>
      <c r="E27" s="14">
        <v>735818.02</v>
      </c>
      <c r="F27" s="15">
        <v>519611.16</v>
      </c>
      <c r="G27" s="15">
        <v>696615.83</v>
      </c>
      <c r="H27" s="15">
        <v>1027177</v>
      </c>
      <c r="I27" s="15">
        <v>1027177</v>
      </c>
      <c r="M27" s="85"/>
    </row>
    <row r="28" spans="1:13" x14ac:dyDescent="0.2">
      <c r="A28" s="43"/>
      <c r="B28" s="44"/>
      <c r="C28" s="14"/>
      <c r="D28" s="15"/>
      <c r="E28" s="15"/>
      <c r="F28" s="15"/>
      <c r="G28" s="15"/>
      <c r="H28" s="15"/>
      <c r="I28" s="15"/>
      <c r="M28" s="98"/>
    </row>
    <row r="29" spans="1:13" x14ac:dyDescent="0.2">
      <c r="A29" s="8" t="s">
        <v>4</v>
      </c>
      <c r="B29" s="6"/>
      <c r="C29" s="16"/>
      <c r="D29" s="16"/>
      <c r="E29" s="16"/>
      <c r="F29" s="16"/>
      <c r="G29" s="16"/>
      <c r="H29" s="16"/>
      <c r="I29" s="14"/>
    </row>
    <row r="30" spans="1:13" x14ac:dyDescent="0.2">
      <c r="A30" s="8" t="s">
        <v>32</v>
      </c>
      <c r="B30" s="9"/>
      <c r="C30" s="14"/>
      <c r="D30" s="47"/>
      <c r="E30" s="16"/>
      <c r="F30" s="16"/>
      <c r="G30" s="16"/>
      <c r="H30" s="16"/>
      <c r="I30" s="14"/>
    </row>
    <row r="31" spans="1:13" x14ac:dyDescent="0.2">
      <c r="A31" s="25"/>
      <c r="B31" s="26"/>
      <c r="C31" s="14"/>
      <c r="D31" s="15"/>
      <c r="E31" s="15"/>
      <c r="F31" s="15"/>
      <c r="G31" s="15"/>
      <c r="H31" s="15"/>
      <c r="I31" s="15"/>
    </row>
    <row r="32" spans="1:13" x14ac:dyDescent="0.2">
      <c r="A32" s="25"/>
      <c r="B32" s="26"/>
      <c r="C32" s="14"/>
      <c r="D32" s="15"/>
      <c r="E32" s="15"/>
      <c r="F32" s="15"/>
      <c r="G32" s="15"/>
      <c r="H32" s="15"/>
      <c r="I32" s="15"/>
    </row>
    <row r="33" spans="1:9" x14ac:dyDescent="0.2">
      <c r="A33" s="25"/>
      <c r="B33" s="26"/>
      <c r="C33" s="14"/>
      <c r="D33" s="15"/>
      <c r="E33" s="15"/>
      <c r="F33" s="15"/>
      <c r="G33" s="15"/>
      <c r="H33" s="15"/>
      <c r="I33" s="15"/>
    </row>
    <row r="34" spans="1:9" x14ac:dyDescent="0.2">
      <c r="A34" s="8" t="s">
        <v>5</v>
      </c>
      <c r="B34" s="9"/>
      <c r="C34" s="14">
        <v>0</v>
      </c>
      <c r="D34" s="14">
        <v>0</v>
      </c>
      <c r="E34" s="14">
        <v>0</v>
      </c>
      <c r="F34" s="14">
        <v>0</v>
      </c>
      <c r="G34" s="14">
        <f t="shared" ref="G34:I34" si="1">SUM(G31:G33)</f>
        <v>0</v>
      </c>
      <c r="H34" s="14">
        <f t="shared" si="1"/>
        <v>0</v>
      </c>
      <c r="I34" s="14">
        <f t="shared" si="1"/>
        <v>0</v>
      </c>
    </row>
    <row r="35" spans="1:9" x14ac:dyDescent="0.2">
      <c r="A35" s="43"/>
      <c r="B35" s="44"/>
      <c r="C35" s="14"/>
      <c r="D35" s="15"/>
      <c r="E35" s="15"/>
      <c r="F35" s="15"/>
      <c r="G35" s="15"/>
      <c r="H35" s="15"/>
      <c r="I35" s="15"/>
    </row>
    <row r="36" spans="1:9" x14ac:dyDescent="0.2">
      <c r="A36" s="43" t="s">
        <v>7</v>
      </c>
      <c r="B36" s="44"/>
      <c r="C36" s="14">
        <v>415506.15</v>
      </c>
      <c r="D36" s="14">
        <v>191068.51</v>
      </c>
      <c r="E36" s="14">
        <v>344696.62000000011</v>
      </c>
      <c r="F36" s="14">
        <v>59291.460000000137</v>
      </c>
      <c r="G36" s="14">
        <f>+G25+G26-G27+G34</f>
        <v>836061.52000000014</v>
      </c>
      <c r="H36" s="14">
        <f>+H25+H26-H27+H34</f>
        <v>836061.52</v>
      </c>
      <c r="I36" s="14">
        <f t="shared" ref="I36" si="2">+I25+I26-I27+I34</f>
        <v>836061.52</v>
      </c>
    </row>
    <row r="37" spans="1:9" x14ac:dyDescent="0.2">
      <c r="A37" s="49"/>
      <c r="B37" s="50"/>
      <c r="C37" s="27"/>
      <c r="D37" s="28"/>
      <c r="E37" s="28"/>
      <c r="F37" s="15"/>
      <c r="G37" s="15"/>
      <c r="H37" s="15"/>
      <c r="I37" s="15"/>
    </row>
    <row r="38" spans="1:9" x14ac:dyDescent="0.2">
      <c r="A38" s="43" t="s">
        <v>24</v>
      </c>
      <c r="B38" s="44"/>
      <c r="C38" s="27">
        <v>117000</v>
      </c>
      <c r="D38" s="28">
        <v>366165.57</v>
      </c>
      <c r="E38" s="28">
        <v>386640.15</v>
      </c>
      <c r="F38" s="15">
        <v>299512.28000000003</v>
      </c>
      <c r="G38" s="15">
        <v>499490.08</v>
      </c>
      <c r="H38" s="15"/>
      <c r="I38" s="15"/>
    </row>
    <row r="39" spans="1:9" x14ac:dyDescent="0.2">
      <c r="A39" s="49"/>
      <c r="B39" s="50"/>
      <c r="C39" s="27"/>
      <c r="D39" s="28"/>
      <c r="E39" s="28"/>
      <c r="F39" s="15"/>
      <c r="G39" s="15"/>
      <c r="H39" s="15"/>
      <c r="I39" s="15"/>
    </row>
    <row r="40" spans="1:9" x14ac:dyDescent="0.2">
      <c r="A40" s="43" t="s">
        <v>25</v>
      </c>
      <c r="B40" s="51"/>
      <c r="C40" s="30">
        <v>298506.15000000002</v>
      </c>
      <c r="D40" s="30">
        <v>-175097.06</v>
      </c>
      <c r="E40" s="30">
        <v>-41943.529999999912</v>
      </c>
      <c r="F40" s="31">
        <v>-240220.81999999989</v>
      </c>
      <c r="G40" s="31">
        <f t="shared" ref="G40:I40" si="3">G36-G38</f>
        <v>336571.44000000012</v>
      </c>
      <c r="H40" s="31">
        <f t="shared" si="3"/>
        <v>836061.52</v>
      </c>
      <c r="I40" s="31">
        <f t="shared" si="3"/>
        <v>836061.52</v>
      </c>
    </row>
    <row r="41" spans="1:9" x14ac:dyDescent="0.2">
      <c r="A41" s="53"/>
      <c r="B41" s="53"/>
      <c r="C41" s="33"/>
      <c r="D41" s="33"/>
      <c r="E41" s="33"/>
      <c r="F41" s="33"/>
      <c r="G41" s="33"/>
      <c r="H41" s="33"/>
      <c r="I41" s="33"/>
    </row>
    <row r="42" spans="1:9" x14ac:dyDescent="0.2">
      <c r="A42" s="55" t="s">
        <v>26</v>
      </c>
      <c r="B42" s="40"/>
      <c r="C42" s="35"/>
      <c r="D42" s="35"/>
      <c r="E42" s="35"/>
      <c r="F42" s="35"/>
      <c r="G42" s="35"/>
      <c r="H42" s="35"/>
      <c r="I42" s="35"/>
    </row>
    <row r="43" spans="1:9" x14ac:dyDescent="0.2">
      <c r="A43" s="57" t="s">
        <v>30</v>
      </c>
      <c r="B43" s="50"/>
      <c r="C43" s="28"/>
      <c r="D43" s="28"/>
      <c r="E43" s="58"/>
      <c r="F43" s="58"/>
      <c r="G43" s="58"/>
      <c r="H43" s="58"/>
      <c r="I43" s="58"/>
    </row>
    <row r="44" spans="1:9" ht="6" customHeight="1" x14ac:dyDescent="0.2">
      <c r="A44" s="43"/>
      <c r="B44" s="44"/>
      <c r="C44" s="46"/>
      <c r="D44" s="46"/>
      <c r="E44" s="46"/>
      <c r="F44" s="46"/>
      <c r="G44" s="46"/>
      <c r="H44" s="46"/>
      <c r="I44" s="46"/>
    </row>
    <row r="45" spans="1:9" x14ac:dyDescent="0.2">
      <c r="A45" s="43" t="s">
        <v>6</v>
      </c>
      <c r="B45" s="44"/>
      <c r="C45" s="15"/>
      <c r="D45" s="15"/>
      <c r="E45" s="46"/>
      <c r="F45" s="46"/>
      <c r="G45" s="46"/>
      <c r="H45" s="46"/>
      <c r="I45" s="46"/>
    </row>
    <row r="46" spans="1:9" ht="7.5" customHeight="1" x14ac:dyDescent="0.2">
      <c r="A46" s="43"/>
      <c r="B46" s="44"/>
      <c r="C46" s="15"/>
      <c r="D46" s="15"/>
      <c r="E46" s="46"/>
      <c r="F46" s="46"/>
      <c r="G46" s="46"/>
      <c r="H46" s="46"/>
      <c r="I46" s="46"/>
    </row>
    <row r="47" spans="1:9" x14ac:dyDescent="0.2">
      <c r="A47" s="57" t="s">
        <v>8</v>
      </c>
      <c r="B47" s="51"/>
      <c r="C47" s="15"/>
      <c r="D47" s="15"/>
      <c r="E47" s="46"/>
      <c r="F47" s="46"/>
      <c r="G47" s="46"/>
      <c r="H47" s="46"/>
      <c r="I47" s="46"/>
    </row>
    <row r="48" spans="1:9" x14ac:dyDescent="0.2">
      <c r="A48" s="59" t="s">
        <v>9</v>
      </c>
      <c r="B48" s="60"/>
      <c r="C48" s="15"/>
      <c r="D48" s="15"/>
      <c r="E48" s="46"/>
      <c r="F48" s="46"/>
      <c r="G48" s="46"/>
      <c r="H48" s="46"/>
      <c r="I48" s="46"/>
    </row>
    <row r="50" spans="1:4" x14ac:dyDescent="0.2">
      <c r="A50" s="1" t="s">
        <v>202</v>
      </c>
    </row>
    <row r="52" spans="1:4" x14ac:dyDescent="0.2">
      <c r="B52" s="97" t="s">
        <v>203</v>
      </c>
      <c r="C52" s="1" t="s">
        <v>204</v>
      </c>
    </row>
    <row r="53" spans="1:4" x14ac:dyDescent="0.2">
      <c r="A53" s="1" t="s">
        <v>205</v>
      </c>
      <c r="B53" s="99">
        <f>(E26-F26)/F26</f>
        <v>2.797708555715908</v>
      </c>
      <c r="C53" s="100">
        <f>(G26-F26)/F26</f>
        <v>5.2909826819125039</v>
      </c>
      <c r="D53" s="85"/>
    </row>
    <row r="54" spans="1:4" x14ac:dyDescent="0.2">
      <c r="A54" s="1" t="s">
        <v>3</v>
      </c>
      <c r="B54" s="99">
        <f>(E27-F27)/F27</f>
        <v>0.41609356504198264</v>
      </c>
      <c r="C54" s="100">
        <f>(G27-F27)/F27</f>
        <v>0.34064832248791577</v>
      </c>
    </row>
    <row r="55" spans="1:4" x14ac:dyDescent="0.2">
      <c r="B55" s="101"/>
    </row>
    <row r="56" spans="1:4" x14ac:dyDescent="0.2">
      <c r="A56" s="102" t="s">
        <v>203</v>
      </c>
      <c r="B56" s="1" t="s">
        <v>206</v>
      </c>
    </row>
    <row r="57" spans="1:4" x14ac:dyDescent="0.2">
      <c r="A57" s="103" t="s">
        <v>207</v>
      </c>
      <c r="B57" s="1" t="s">
        <v>208</v>
      </c>
    </row>
  </sheetData>
  <mergeCells count="6">
    <mergeCell ref="A21:I21"/>
    <mergeCell ref="A7:I9"/>
    <mergeCell ref="A11:I11"/>
    <mergeCell ref="A13:I15"/>
    <mergeCell ref="A17:I17"/>
    <mergeCell ref="A19: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8BDF9-BBEF-4BC0-9387-B7232A288372}">
  <sheetPr>
    <pageSetUpPr fitToPage="1"/>
  </sheetPr>
  <dimension ref="A1:K45"/>
  <sheetViews>
    <sheetView zoomScaleNormal="100" zoomScaleSheetLayoutView="100" zoomScalePageLayoutView="90" workbookViewId="0">
      <selection activeCell="A12" sqref="A12:I12"/>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69" t="s">
        <v>303</v>
      </c>
      <c r="I2" s="69"/>
    </row>
    <row r="3" spans="1:9" x14ac:dyDescent="0.2">
      <c r="A3" s="61" t="s">
        <v>22</v>
      </c>
      <c r="B3" s="69" t="s">
        <v>304</v>
      </c>
      <c r="C3" s="69"/>
      <c r="D3" s="69"/>
      <c r="E3" s="61"/>
      <c r="F3" s="61"/>
      <c r="G3" s="121" t="s">
        <v>15</v>
      </c>
      <c r="H3" s="70" t="s">
        <v>305</v>
      </c>
      <c r="I3" s="70"/>
    </row>
    <row r="4" spans="1:9" x14ac:dyDescent="0.2">
      <c r="A4" s="61" t="s">
        <v>16</v>
      </c>
      <c r="B4" s="69" t="s">
        <v>316</v>
      </c>
      <c r="C4" s="69"/>
      <c r="D4" s="69"/>
      <c r="E4" s="61"/>
      <c r="F4" s="61"/>
      <c r="G4" s="121" t="s">
        <v>18</v>
      </c>
      <c r="H4" s="69" t="s">
        <v>54</v>
      </c>
      <c r="I4" s="69"/>
    </row>
    <row r="5" spans="1:9" x14ac:dyDescent="0.2">
      <c r="A5" s="61" t="s">
        <v>17</v>
      </c>
      <c r="B5" s="69" t="s">
        <v>317</v>
      </c>
      <c r="C5" s="70"/>
      <c r="D5" s="70"/>
      <c r="E5" s="61"/>
      <c r="F5" s="61"/>
      <c r="G5" s="121" t="s">
        <v>19</v>
      </c>
      <c r="H5" s="70" t="s">
        <v>318</v>
      </c>
      <c r="I5" s="70"/>
    </row>
    <row r="6" spans="1:9" x14ac:dyDescent="0.2">
      <c r="A6" s="61"/>
      <c r="B6" s="61"/>
      <c r="C6" s="61"/>
      <c r="D6" s="61"/>
      <c r="E6" s="61"/>
      <c r="F6" s="61"/>
      <c r="G6" s="61"/>
      <c r="H6" s="61"/>
      <c r="I6" s="61"/>
    </row>
    <row r="7" spans="1:9" x14ac:dyDescent="0.2">
      <c r="A7" s="61"/>
      <c r="B7" s="61"/>
      <c r="C7" s="61"/>
      <c r="D7" s="61"/>
      <c r="E7" s="61"/>
      <c r="F7" s="61"/>
      <c r="G7" s="61"/>
      <c r="H7" s="61"/>
      <c r="I7" s="61"/>
    </row>
    <row r="8" spans="1:9" ht="27.2" customHeight="1" x14ac:dyDescent="0.2">
      <c r="A8" s="188" t="s">
        <v>319</v>
      </c>
      <c r="B8" s="188"/>
      <c r="C8" s="188"/>
      <c r="D8" s="188"/>
      <c r="E8" s="188"/>
      <c r="F8" s="188"/>
      <c r="G8" s="188"/>
      <c r="H8" s="188"/>
      <c r="I8" s="188"/>
    </row>
    <row r="9" spans="1:9" x14ac:dyDescent="0.2">
      <c r="A9" s="61"/>
      <c r="B9" s="61"/>
      <c r="C9" s="61"/>
      <c r="D9" s="61"/>
      <c r="E9" s="61"/>
      <c r="F9" s="61"/>
      <c r="G9" s="61"/>
      <c r="H9" s="61"/>
      <c r="I9" s="61"/>
    </row>
    <row r="10" spans="1:9" x14ac:dyDescent="0.2">
      <c r="A10" s="61" t="s">
        <v>320</v>
      </c>
      <c r="B10" s="61"/>
      <c r="C10" s="61"/>
      <c r="D10" s="61"/>
      <c r="E10" s="61"/>
      <c r="F10" s="61"/>
      <c r="G10" s="61"/>
      <c r="H10" s="61"/>
      <c r="I10" s="61"/>
    </row>
    <row r="11" spans="1:9" x14ac:dyDescent="0.2">
      <c r="A11" s="61"/>
      <c r="B11" s="61"/>
      <c r="C11" s="61"/>
      <c r="D11" s="61"/>
      <c r="E11" s="61"/>
      <c r="F11" s="61"/>
      <c r="G11" s="61"/>
      <c r="H11" s="61"/>
      <c r="I11" s="61"/>
    </row>
    <row r="12" spans="1:9" ht="31.5" customHeight="1" x14ac:dyDescent="0.2">
      <c r="A12" s="189" t="s">
        <v>429</v>
      </c>
      <c r="B12" s="189"/>
      <c r="C12" s="189"/>
      <c r="D12" s="189"/>
      <c r="E12" s="189"/>
      <c r="F12" s="189"/>
      <c r="G12" s="189"/>
      <c r="H12" s="189"/>
      <c r="I12" s="189"/>
    </row>
    <row r="13" spans="1:9" x14ac:dyDescent="0.2">
      <c r="A13" s="61"/>
      <c r="B13" s="61"/>
      <c r="C13" s="61"/>
      <c r="D13" s="61"/>
      <c r="E13" s="61"/>
      <c r="F13" s="61"/>
      <c r="G13" s="61"/>
      <c r="H13" s="61"/>
      <c r="I13" s="61"/>
    </row>
    <row r="14" spans="1:9" ht="12" customHeight="1" x14ac:dyDescent="0.2">
      <c r="A14" s="179" t="s">
        <v>321</v>
      </c>
      <c r="B14" s="179"/>
      <c r="C14" s="179"/>
      <c r="D14" s="179"/>
      <c r="E14" s="179"/>
      <c r="F14" s="179"/>
      <c r="G14" s="179"/>
      <c r="H14" s="179"/>
      <c r="I14" s="179"/>
    </row>
    <row r="15" spans="1:9" x14ac:dyDescent="0.2">
      <c r="A15" s="61"/>
      <c r="B15" s="61"/>
      <c r="C15" s="61"/>
      <c r="D15" s="61"/>
      <c r="E15" s="61"/>
      <c r="F15" s="61"/>
      <c r="G15" s="61"/>
      <c r="H15" s="61"/>
      <c r="I15" s="61"/>
    </row>
    <row r="16" spans="1:9" ht="25.5" customHeight="1" x14ac:dyDescent="0.2">
      <c r="A16" s="188" t="s">
        <v>322</v>
      </c>
      <c r="B16" s="188"/>
      <c r="C16" s="188"/>
      <c r="D16" s="188"/>
      <c r="E16" s="188"/>
      <c r="F16" s="188"/>
      <c r="G16" s="188"/>
      <c r="H16" s="188"/>
      <c r="I16" s="188"/>
    </row>
    <row r="17" spans="1:11" x14ac:dyDescent="0.2">
      <c r="A17" s="61"/>
      <c r="B17" s="61"/>
      <c r="C17" s="61"/>
      <c r="D17" s="61"/>
      <c r="E17" s="61"/>
      <c r="F17" s="61"/>
      <c r="G17" s="61"/>
      <c r="H17" s="61"/>
      <c r="I17" s="61"/>
    </row>
    <row r="18" spans="1:11" x14ac:dyDescent="0.2">
      <c r="A18" s="190" t="s">
        <v>12</v>
      </c>
      <c r="B18" s="191"/>
      <c r="C18" s="191"/>
      <c r="D18" s="191"/>
      <c r="E18" s="191"/>
      <c r="F18" s="191"/>
      <c r="G18" s="191"/>
      <c r="H18" s="191"/>
      <c r="I18" s="192"/>
    </row>
    <row r="19" spans="1:11" s="1" customFormat="1" x14ac:dyDescent="0.2">
      <c r="A19" s="43"/>
      <c r="B19" s="44"/>
      <c r="C19" s="45" t="s">
        <v>27</v>
      </c>
      <c r="D19" s="45" t="s">
        <v>28</v>
      </c>
      <c r="E19" s="45" t="s">
        <v>31</v>
      </c>
      <c r="F19" s="45" t="s">
        <v>33</v>
      </c>
      <c r="G19" s="45" t="s">
        <v>34</v>
      </c>
      <c r="H19" s="45" t="s">
        <v>35</v>
      </c>
      <c r="I19" s="45" t="s">
        <v>36</v>
      </c>
    </row>
    <row r="20" spans="1:11" x14ac:dyDescent="0.2">
      <c r="A20" s="73"/>
      <c r="B20" s="74"/>
      <c r="C20" s="122" t="s">
        <v>10</v>
      </c>
      <c r="D20" s="122" t="s">
        <v>10</v>
      </c>
      <c r="E20" s="122" t="s">
        <v>10</v>
      </c>
      <c r="F20" s="122" t="s">
        <v>10</v>
      </c>
      <c r="G20" s="13" t="s">
        <v>10</v>
      </c>
      <c r="H20" s="122" t="s">
        <v>11</v>
      </c>
      <c r="I20" s="122" t="s">
        <v>11</v>
      </c>
    </row>
    <row r="21" spans="1:11" x14ac:dyDescent="0.2">
      <c r="A21" s="73" t="s">
        <v>0</v>
      </c>
      <c r="B21" s="74"/>
      <c r="C21" s="75">
        <v>509062</v>
      </c>
      <c r="D21" s="75">
        <v>510948</v>
      </c>
      <c r="E21" s="75">
        <v>510948</v>
      </c>
      <c r="F21" s="75">
        <v>515246</v>
      </c>
      <c r="G21" s="24">
        <v>1077202</v>
      </c>
      <c r="H21" s="24">
        <v>515246</v>
      </c>
      <c r="I21" s="24">
        <v>515246</v>
      </c>
      <c r="K21" s="76"/>
    </row>
    <row r="22" spans="1:11" x14ac:dyDescent="0.2">
      <c r="A22" s="73" t="s">
        <v>1</v>
      </c>
      <c r="B22" s="74"/>
      <c r="C22" s="75">
        <v>1602751.9000000001</v>
      </c>
      <c r="D22" s="75">
        <v>1624290.9000000001</v>
      </c>
      <c r="E22" s="75">
        <v>1840657.57</v>
      </c>
      <c r="F22" s="75">
        <v>2102538.7000000002</v>
      </c>
      <c r="G22" s="24">
        <f t="shared" ref="G22:I22" si="0">F33</f>
        <v>2213282.16</v>
      </c>
      <c r="H22" s="24">
        <f t="shared" si="0"/>
        <v>1111102.3800000004</v>
      </c>
      <c r="I22" s="24">
        <f t="shared" si="0"/>
        <v>1006102.3800000004</v>
      </c>
      <c r="K22" s="76"/>
    </row>
    <row r="23" spans="1:11" x14ac:dyDescent="0.2">
      <c r="A23" s="73" t="s">
        <v>2</v>
      </c>
      <c r="B23" s="74"/>
      <c r="C23" s="75">
        <v>389968</v>
      </c>
      <c r="D23" s="75">
        <v>368261.67</v>
      </c>
      <c r="E23" s="24">
        <v>360900.14</v>
      </c>
      <c r="F23" s="24">
        <v>435191.19</v>
      </c>
      <c r="G23" s="24">
        <v>397259.28</v>
      </c>
      <c r="H23" s="24">
        <v>395000</v>
      </c>
      <c r="I23" s="24">
        <v>395000</v>
      </c>
    </row>
    <row r="24" spans="1:11" x14ac:dyDescent="0.2">
      <c r="A24" s="73" t="s">
        <v>3</v>
      </c>
      <c r="B24" s="74"/>
      <c r="C24" s="75">
        <v>368429</v>
      </c>
      <c r="D24" s="75">
        <v>151895</v>
      </c>
      <c r="E24" s="75">
        <v>99019.01</v>
      </c>
      <c r="F24" s="75">
        <v>324447.73</v>
      </c>
      <c r="G24" s="24">
        <f>1499439.06-1000000</f>
        <v>499439.06000000006</v>
      </c>
      <c r="H24" s="24">
        <v>500000</v>
      </c>
      <c r="I24" s="24">
        <v>500000</v>
      </c>
      <c r="K24" s="76"/>
    </row>
    <row r="25" spans="1:11" x14ac:dyDescent="0.2">
      <c r="A25" s="73"/>
      <c r="B25" s="74"/>
      <c r="C25" s="75"/>
      <c r="D25" s="75"/>
      <c r="E25" s="75"/>
      <c r="F25" s="75"/>
      <c r="G25" s="24"/>
      <c r="H25" s="24"/>
      <c r="I25" s="24"/>
    </row>
    <row r="26" spans="1:11" x14ac:dyDescent="0.2">
      <c r="A26" s="73" t="s">
        <v>4</v>
      </c>
      <c r="B26" s="70"/>
      <c r="C26" s="125"/>
      <c r="D26" s="125"/>
      <c r="E26" s="125"/>
      <c r="F26" s="125"/>
      <c r="G26" s="125"/>
      <c r="H26" s="77"/>
      <c r="I26" s="77"/>
    </row>
    <row r="27" spans="1:11" x14ac:dyDescent="0.2">
      <c r="A27" s="8" t="s">
        <v>314</v>
      </c>
      <c r="B27" s="70"/>
      <c r="C27" s="126"/>
      <c r="D27" s="126"/>
      <c r="E27" s="126"/>
      <c r="F27" s="126"/>
      <c r="G27" s="126"/>
      <c r="H27" s="138"/>
      <c r="I27" s="138"/>
    </row>
    <row r="28" spans="1:11" x14ac:dyDescent="0.2">
      <c r="A28" s="78" t="s">
        <v>105</v>
      </c>
      <c r="B28" s="79"/>
      <c r="C28" s="75"/>
      <c r="D28" s="75"/>
      <c r="E28" s="75"/>
      <c r="F28" s="75"/>
      <c r="G28" s="75">
        <v>-1000000</v>
      </c>
      <c r="H28" s="75"/>
      <c r="I28" s="75"/>
    </row>
    <row r="29" spans="1:11" x14ac:dyDescent="0.2">
      <c r="A29" s="78"/>
      <c r="B29" s="79"/>
      <c r="C29" s="75"/>
      <c r="D29" s="75"/>
      <c r="E29" s="75"/>
      <c r="F29" s="75"/>
      <c r="G29" s="75"/>
      <c r="H29" s="75"/>
      <c r="I29" s="75"/>
    </row>
    <row r="30" spans="1:11" x14ac:dyDescent="0.2">
      <c r="A30" s="78"/>
      <c r="B30" s="79"/>
      <c r="C30" s="75"/>
      <c r="D30" s="75"/>
      <c r="E30" s="75"/>
      <c r="F30" s="75"/>
      <c r="G30" s="75"/>
      <c r="H30" s="75"/>
      <c r="I30" s="75"/>
    </row>
    <row r="31" spans="1:11" x14ac:dyDescent="0.2">
      <c r="A31" s="73" t="s">
        <v>5</v>
      </c>
      <c r="B31" s="74"/>
      <c r="C31" s="75"/>
      <c r="D31" s="75"/>
      <c r="E31" s="75"/>
      <c r="F31" s="75"/>
      <c r="G31" s="75">
        <f>SUM(G28:G30)</f>
        <v>-1000000</v>
      </c>
      <c r="H31" s="75"/>
      <c r="I31" s="75"/>
    </row>
    <row r="32" spans="1:11" x14ac:dyDescent="0.2">
      <c r="A32" s="73"/>
      <c r="B32" s="74"/>
      <c r="C32" s="75"/>
      <c r="D32" s="75"/>
      <c r="E32" s="75"/>
      <c r="F32" s="75"/>
      <c r="G32" s="75"/>
      <c r="H32" s="75"/>
      <c r="I32" s="75"/>
    </row>
    <row r="33" spans="1:9" x14ac:dyDescent="0.2">
      <c r="A33" s="73" t="s">
        <v>7</v>
      </c>
      <c r="B33" s="74"/>
      <c r="C33" s="77">
        <v>1624290.9000000001</v>
      </c>
      <c r="D33" s="77">
        <v>1840657.57</v>
      </c>
      <c r="E33" s="77">
        <v>2102538.7000000002</v>
      </c>
      <c r="F33" s="77">
        <v>2213282.16</v>
      </c>
      <c r="G33" s="77">
        <f>+G22+G23-G24+G31</f>
        <v>1111102.3800000004</v>
      </c>
      <c r="H33" s="77">
        <f t="shared" ref="H33:I33" si="1">+H22+H23-H24+H31</f>
        <v>1006102.3800000004</v>
      </c>
      <c r="I33" s="77">
        <f t="shared" si="1"/>
        <v>901102.38000000035</v>
      </c>
    </row>
    <row r="34" spans="1:9" x14ac:dyDescent="0.2">
      <c r="A34" s="78"/>
      <c r="B34" s="79"/>
      <c r="C34" s="75"/>
      <c r="D34" s="75"/>
      <c r="E34" s="75"/>
      <c r="F34" s="75"/>
      <c r="G34" s="75"/>
      <c r="H34" s="75"/>
      <c r="I34" s="75"/>
    </row>
    <row r="35" spans="1:9" x14ac:dyDescent="0.2">
      <c r="A35" s="73" t="s">
        <v>24</v>
      </c>
      <c r="B35" s="74"/>
      <c r="C35" s="75">
        <v>227761</v>
      </c>
      <c r="D35" s="75">
        <v>135000</v>
      </c>
      <c r="E35" s="75">
        <v>480000</v>
      </c>
      <c r="F35" s="75">
        <v>480000</v>
      </c>
      <c r="G35" s="24">
        <v>220043.42</v>
      </c>
      <c r="H35" s="24">
        <v>500000</v>
      </c>
      <c r="I35" s="24">
        <v>500000</v>
      </c>
    </row>
    <row r="36" spans="1:9" x14ac:dyDescent="0.2">
      <c r="A36" s="78"/>
      <c r="B36" s="79"/>
      <c r="C36" s="75"/>
      <c r="D36" s="75"/>
      <c r="E36" s="75"/>
      <c r="F36" s="75"/>
      <c r="G36" s="75"/>
      <c r="H36" s="75"/>
      <c r="I36" s="75"/>
    </row>
    <row r="37" spans="1:9" x14ac:dyDescent="0.2">
      <c r="A37" s="73" t="s">
        <v>25</v>
      </c>
      <c r="B37" s="81"/>
      <c r="C37" s="83">
        <v>1396529.9000000001</v>
      </c>
      <c r="D37" s="83">
        <v>1705657.57</v>
      </c>
      <c r="E37" s="83">
        <v>1622538.7000000002</v>
      </c>
      <c r="F37" s="83">
        <v>1733282.1600000001</v>
      </c>
      <c r="G37" s="83">
        <f t="shared" ref="G37:I37" si="2">G33-G35</f>
        <v>891058.96000000031</v>
      </c>
      <c r="H37" s="83">
        <f t="shared" si="2"/>
        <v>506102.38000000035</v>
      </c>
      <c r="I37" s="83">
        <f t="shared" si="2"/>
        <v>401102.38000000035</v>
      </c>
    </row>
    <row r="38" spans="1:9" x14ac:dyDescent="0.2">
      <c r="A38" s="130"/>
      <c r="B38" s="130"/>
      <c r="C38" s="131"/>
      <c r="D38" s="131"/>
      <c r="E38" s="131"/>
      <c r="F38" s="131"/>
      <c r="G38" s="131"/>
      <c r="H38" s="131"/>
      <c r="I38" s="131"/>
    </row>
    <row r="39" spans="1:9" x14ac:dyDescent="0.2">
      <c r="A39" s="132" t="s">
        <v>26</v>
      </c>
      <c r="B39" s="69"/>
      <c r="C39" s="133"/>
      <c r="D39" s="133"/>
      <c r="E39" s="134"/>
      <c r="F39" s="134"/>
      <c r="G39" s="134"/>
      <c r="H39" s="134"/>
      <c r="I39" s="134"/>
    </row>
    <row r="40" spans="1:9" x14ac:dyDescent="0.2">
      <c r="A40" s="135" t="s">
        <v>315</v>
      </c>
      <c r="B40" s="79"/>
      <c r="C40" s="128"/>
      <c r="D40" s="128"/>
      <c r="E40" s="80"/>
      <c r="F40" s="80"/>
      <c r="G40" s="80"/>
      <c r="H40" s="80"/>
      <c r="I40" s="80"/>
    </row>
    <row r="41" spans="1:9" x14ac:dyDescent="0.2">
      <c r="A41" s="73"/>
      <c r="B41" s="74"/>
      <c r="C41" s="75"/>
      <c r="D41" s="75"/>
      <c r="E41" s="75"/>
      <c r="F41" s="75"/>
      <c r="G41" s="75"/>
      <c r="H41" s="75"/>
      <c r="I41" s="75"/>
    </row>
    <row r="42" spans="1:9" x14ac:dyDescent="0.2">
      <c r="A42" s="73" t="s">
        <v>6</v>
      </c>
      <c r="B42" s="74"/>
      <c r="C42" s="24"/>
      <c r="D42" s="24"/>
      <c r="E42" s="75"/>
      <c r="F42" s="75"/>
      <c r="G42" s="75"/>
      <c r="H42" s="75"/>
      <c r="I42" s="75"/>
    </row>
    <row r="43" spans="1:9" x14ac:dyDescent="0.2">
      <c r="A43" s="73"/>
      <c r="B43" s="74"/>
      <c r="C43" s="24"/>
      <c r="D43" s="24"/>
      <c r="E43" s="75"/>
      <c r="F43" s="75"/>
      <c r="G43" s="75"/>
      <c r="H43" s="75"/>
      <c r="I43" s="75"/>
    </row>
    <row r="44" spans="1:9" x14ac:dyDescent="0.2">
      <c r="A44" s="135" t="s">
        <v>8</v>
      </c>
      <c r="B44" s="81"/>
      <c r="C44" s="24"/>
      <c r="D44" s="24"/>
      <c r="E44" s="75"/>
      <c r="F44" s="75"/>
      <c r="G44" s="75"/>
      <c r="H44" s="75"/>
      <c r="I44" s="75"/>
    </row>
    <row r="45" spans="1:9" x14ac:dyDescent="0.2">
      <c r="A45" s="136" t="s">
        <v>9</v>
      </c>
      <c r="B45" s="137"/>
      <c r="C45" s="24"/>
      <c r="D45" s="24"/>
      <c r="E45" s="75"/>
      <c r="F45" s="75"/>
      <c r="G45" s="75"/>
      <c r="H45" s="75"/>
      <c r="I45" s="75"/>
    </row>
  </sheetData>
  <mergeCells count="5">
    <mergeCell ref="A8:I8"/>
    <mergeCell ref="A12:I12"/>
    <mergeCell ref="A14:I14"/>
    <mergeCell ref="A16:I16"/>
    <mergeCell ref="A18:I18"/>
  </mergeCells>
  <printOptions horizontalCentered="1"/>
  <pageMargins left="0.75" right="0.75" top="0.6" bottom="0.55000000000000004" header="0.28000000000000003" footer="0.16"/>
  <pageSetup scale="8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655D-63E7-4031-8CAE-9B01D6399562}">
  <sheetPr>
    <pageSetUpPr fitToPage="1"/>
  </sheetPr>
  <dimension ref="A2:I45"/>
  <sheetViews>
    <sheetView topLeftCell="A5" zoomScaleNormal="100" workbookViewId="0">
      <selection activeCell="A12" sqref="A12:I12"/>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9" s="7" customFormat="1" x14ac:dyDescent="0.2">
      <c r="A2" s="7" t="s">
        <v>13</v>
      </c>
      <c r="B2" s="2" t="s">
        <v>49</v>
      </c>
      <c r="C2" s="2"/>
      <c r="D2" s="2"/>
      <c r="G2" s="94" t="s">
        <v>14</v>
      </c>
      <c r="H2" s="91" t="s">
        <v>166</v>
      </c>
      <c r="I2" s="2"/>
    </row>
    <row r="3" spans="1:9" s="7" customFormat="1" x14ac:dyDescent="0.2">
      <c r="A3" s="7" t="s">
        <v>22</v>
      </c>
      <c r="B3" s="2" t="s">
        <v>139</v>
      </c>
      <c r="C3" s="2"/>
      <c r="D3" s="2"/>
      <c r="G3" s="94" t="s">
        <v>15</v>
      </c>
      <c r="H3" s="5" t="s">
        <v>167</v>
      </c>
      <c r="I3" s="5"/>
    </row>
    <row r="4" spans="1:9" s="7" customFormat="1" x14ac:dyDescent="0.2">
      <c r="A4" s="7" t="s">
        <v>16</v>
      </c>
      <c r="B4" s="2" t="s">
        <v>168</v>
      </c>
      <c r="C4" s="2"/>
      <c r="D4" s="2"/>
      <c r="G4" s="94" t="s">
        <v>18</v>
      </c>
      <c r="H4" s="2" t="s">
        <v>54</v>
      </c>
      <c r="I4" s="2"/>
    </row>
    <row r="5" spans="1:9" s="7" customFormat="1" x14ac:dyDescent="0.2">
      <c r="A5" s="7" t="s">
        <v>17</v>
      </c>
      <c r="B5" s="2" t="s">
        <v>169</v>
      </c>
      <c r="C5" s="5"/>
      <c r="D5" s="5"/>
      <c r="G5" s="94" t="s">
        <v>19</v>
      </c>
      <c r="H5" s="5" t="s">
        <v>170</v>
      </c>
      <c r="I5" s="5"/>
    </row>
    <row r="8" spans="1:9" s="7" customFormat="1" ht="29.25" customHeight="1" x14ac:dyDescent="0.2">
      <c r="A8" s="176" t="s">
        <v>171</v>
      </c>
      <c r="B8" s="176"/>
      <c r="C8" s="176"/>
      <c r="D8" s="176"/>
      <c r="E8" s="176"/>
      <c r="F8" s="176"/>
      <c r="G8" s="176"/>
      <c r="H8" s="176"/>
      <c r="I8" s="176"/>
    </row>
    <row r="9" spans="1:9" s="7" customFormat="1" x14ac:dyDescent="0.2"/>
    <row r="10" spans="1:9" s="7" customFormat="1" x14ac:dyDescent="0.2">
      <c r="A10" s="176" t="s">
        <v>172</v>
      </c>
      <c r="B10" s="176"/>
      <c r="C10" s="176"/>
      <c r="D10" s="176"/>
      <c r="E10" s="176"/>
      <c r="F10" s="176"/>
      <c r="G10" s="176"/>
      <c r="H10" s="176"/>
      <c r="I10" s="176"/>
    </row>
    <row r="11" spans="1:9" s="7" customFormat="1" x14ac:dyDescent="0.2"/>
    <row r="12" spans="1:9" s="7" customFormat="1" ht="79.5" customHeight="1" x14ac:dyDescent="0.2">
      <c r="A12" s="176" t="s">
        <v>173</v>
      </c>
      <c r="B12" s="176"/>
      <c r="C12" s="176"/>
      <c r="D12" s="176"/>
      <c r="E12" s="176"/>
      <c r="F12" s="176"/>
      <c r="G12" s="176"/>
      <c r="H12" s="176"/>
      <c r="I12" s="176"/>
    </row>
    <row r="13" spans="1:9" s="7" customFormat="1" x14ac:dyDescent="0.2"/>
    <row r="14" spans="1:9" s="7" customFormat="1" x14ac:dyDescent="0.2">
      <c r="A14" s="7" t="s">
        <v>155</v>
      </c>
    </row>
    <row r="15" spans="1:9" s="7" customFormat="1" x14ac:dyDescent="0.2"/>
    <row r="16" spans="1:9" s="7" customFormat="1" ht="37.700000000000003" customHeight="1" x14ac:dyDescent="0.2">
      <c r="A16" s="176" t="s">
        <v>174</v>
      </c>
      <c r="B16" s="176"/>
      <c r="C16" s="176"/>
      <c r="D16" s="176"/>
      <c r="E16" s="176"/>
      <c r="F16" s="176"/>
      <c r="G16" s="176"/>
      <c r="H16" s="176"/>
      <c r="I16" s="176"/>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634615</v>
      </c>
      <c r="D21" s="15">
        <v>634615</v>
      </c>
      <c r="E21" s="15">
        <v>634615</v>
      </c>
      <c r="F21" s="15">
        <v>634615</v>
      </c>
      <c r="G21" s="15">
        <v>634615</v>
      </c>
      <c r="H21" s="15">
        <v>634615</v>
      </c>
      <c r="I21" s="15">
        <v>634615</v>
      </c>
    </row>
    <row r="22" spans="1:9" x14ac:dyDescent="0.2">
      <c r="A22" s="8" t="s">
        <v>1</v>
      </c>
      <c r="B22" s="9"/>
      <c r="C22" s="14">
        <v>554732</v>
      </c>
      <c r="D22" s="15">
        <v>539055.78</v>
      </c>
      <c r="E22" s="15">
        <v>351308.19</v>
      </c>
      <c r="F22" s="15">
        <v>259223.05999999994</v>
      </c>
      <c r="G22" s="15">
        <f>F33</f>
        <v>140712.20999999996</v>
      </c>
      <c r="H22" s="15">
        <f>G33</f>
        <v>147117.75999999998</v>
      </c>
      <c r="I22" s="15">
        <f>H33</f>
        <v>187117.76</v>
      </c>
    </row>
    <row r="23" spans="1:9" x14ac:dyDescent="0.2">
      <c r="A23" s="8" t="s">
        <v>2</v>
      </c>
      <c r="B23" s="9"/>
      <c r="C23" s="14">
        <v>297608.12</v>
      </c>
      <c r="D23" s="15">
        <v>321215.37</v>
      </c>
      <c r="E23" s="15">
        <v>338507.48</v>
      </c>
      <c r="F23" s="15">
        <v>314597</v>
      </c>
      <c r="G23" s="15">
        <v>264000.21000000002</v>
      </c>
      <c r="H23" s="15">
        <v>290000</v>
      </c>
      <c r="I23" s="15">
        <v>290000</v>
      </c>
    </row>
    <row r="24" spans="1:9" x14ac:dyDescent="0.2">
      <c r="A24" s="8" t="s">
        <v>3</v>
      </c>
      <c r="B24" s="9"/>
      <c r="C24" s="14">
        <v>313284.34000000003</v>
      </c>
      <c r="D24" s="15">
        <v>508962.96</v>
      </c>
      <c r="E24" s="15">
        <v>430592.61</v>
      </c>
      <c r="F24" s="14">
        <v>433107.85</v>
      </c>
      <c r="G24" s="15">
        <v>257594.66</v>
      </c>
      <c r="H24" s="15">
        <v>250000</v>
      </c>
      <c r="I24" s="15">
        <v>250000</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17" t="s">
        <v>32</v>
      </c>
      <c r="B27" s="18"/>
      <c r="C27" s="19"/>
      <c r="D27" s="20"/>
      <c r="E27" s="21"/>
      <c r="F27" s="21"/>
      <c r="G27" s="16"/>
      <c r="H27" s="16"/>
      <c r="I27" s="14"/>
    </row>
    <row r="28" spans="1:9" x14ac:dyDescent="0.2">
      <c r="A28" s="22"/>
      <c r="B28" s="23"/>
      <c r="C28" s="19"/>
      <c r="D28" s="24"/>
      <c r="E28" s="24"/>
      <c r="F28" s="24"/>
      <c r="G28" s="15"/>
      <c r="H28" s="15"/>
      <c r="I28" s="15"/>
    </row>
    <row r="29" spans="1:9" ht="12.75" customHeight="1" x14ac:dyDescent="0.2">
      <c r="A29" s="22"/>
      <c r="B29" s="23"/>
      <c r="C29" s="19"/>
      <c r="D29" s="24"/>
      <c r="E29" s="24"/>
      <c r="F29" s="24"/>
      <c r="G29" s="15"/>
      <c r="H29" s="15"/>
      <c r="I29" s="15"/>
    </row>
    <row r="30" spans="1:9" x14ac:dyDescent="0.2">
      <c r="A30" s="22"/>
      <c r="B30" s="23"/>
      <c r="C30" s="19"/>
      <c r="D30" s="24"/>
      <c r="E30" s="24"/>
      <c r="F30" s="24"/>
      <c r="G30" s="15"/>
      <c r="H30" s="15"/>
      <c r="I30" s="15"/>
    </row>
    <row r="31" spans="1:9" x14ac:dyDescent="0.2">
      <c r="A31" s="8" t="s">
        <v>5</v>
      </c>
      <c r="B31" s="9"/>
      <c r="C31" s="14">
        <v>0</v>
      </c>
      <c r="D31" s="14">
        <v>0</v>
      </c>
      <c r="E31" s="14">
        <v>0</v>
      </c>
      <c r="F31" s="14">
        <v>0</v>
      </c>
      <c r="G31" s="14">
        <f>SUM(G28:G30)</f>
        <v>0</v>
      </c>
      <c r="H31" s="14">
        <f>SUM(H28:H30)</f>
        <v>0</v>
      </c>
      <c r="I31" s="14">
        <f>SUM(I28:I30)</f>
        <v>0</v>
      </c>
    </row>
    <row r="32" spans="1:9" x14ac:dyDescent="0.2">
      <c r="A32" s="8"/>
      <c r="B32" s="9"/>
      <c r="C32" s="14"/>
      <c r="D32" s="15"/>
      <c r="E32" s="15"/>
      <c r="F32" s="15"/>
      <c r="G32" s="15"/>
      <c r="H32" s="15"/>
      <c r="I32" s="15"/>
    </row>
    <row r="33" spans="1:9" x14ac:dyDescent="0.2">
      <c r="A33" s="8" t="s">
        <v>7</v>
      </c>
      <c r="B33" s="9"/>
      <c r="C33" s="14">
        <v>539055.78</v>
      </c>
      <c r="D33" s="14">
        <v>351308.19</v>
      </c>
      <c r="E33" s="14">
        <v>259223.05999999994</v>
      </c>
      <c r="F33" s="14">
        <v>140712.20999999996</v>
      </c>
      <c r="G33" s="14">
        <f>+G22+G23-G24+G31</f>
        <v>147117.75999999998</v>
      </c>
      <c r="H33" s="14">
        <f>+H22+H23-H24+H31</f>
        <v>187117.76</v>
      </c>
      <c r="I33" s="14">
        <f>+I22+I23-I24+I31</f>
        <v>227117.76</v>
      </c>
    </row>
    <row r="34" spans="1:9" x14ac:dyDescent="0.2">
      <c r="A34" s="25"/>
      <c r="B34" s="26"/>
      <c r="C34" s="27"/>
      <c r="D34" s="28"/>
      <c r="E34" s="28"/>
      <c r="F34" s="15"/>
      <c r="G34" s="15"/>
      <c r="H34" s="15"/>
      <c r="I34" s="15"/>
    </row>
    <row r="35" spans="1:9" x14ac:dyDescent="0.2">
      <c r="A35" s="8" t="s">
        <v>24</v>
      </c>
      <c r="B35" s="9"/>
      <c r="C35" s="27">
        <v>192469.9</v>
      </c>
      <c r="D35" s="28">
        <v>89669.08</v>
      </c>
      <c r="E35" s="28">
        <v>213433.89</v>
      </c>
      <c r="F35" s="15">
        <v>92302.96</v>
      </c>
      <c r="G35" s="15">
        <v>55000</v>
      </c>
      <c r="H35" s="15">
        <v>0</v>
      </c>
      <c r="I35" s="15">
        <v>0</v>
      </c>
    </row>
    <row r="36" spans="1:9" x14ac:dyDescent="0.2">
      <c r="A36" s="25"/>
      <c r="B36" s="26"/>
      <c r="C36" s="27"/>
      <c r="D36" s="28"/>
      <c r="E36" s="28"/>
      <c r="F36" s="15"/>
      <c r="G36" s="15"/>
      <c r="H36" s="15"/>
      <c r="I36" s="15"/>
    </row>
    <row r="37" spans="1:9" x14ac:dyDescent="0.2">
      <c r="A37" s="8" t="s">
        <v>25</v>
      </c>
      <c r="B37" s="29"/>
      <c r="C37" s="30">
        <f t="shared" ref="C37:I37" si="0">C33-C35</f>
        <v>346585.88</v>
      </c>
      <c r="D37" s="30">
        <f t="shared" si="0"/>
        <v>261639.11</v>
      </c>
      <c r="E37" s="30">
        <f t="shared" si="0"/>
        <v>45789.169999999925</v>
      </c>
      <c r="F37" s="31">
        <f t="shared" si="0"/>
        <v>48409.249999999956</v>
      </c>
      <c r="G37" s="31">
        <f t="shared" si="0"/>
        <v>92117.75999999998</v>
      </c>
      <c r="H37" s="31">
        <f t="shared" si="0"/>
        <v>187117.76</v>
      </c>
      <c r="I37" s="31">
        <f t="shared" si="0"/>
        <v>227117.76</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8"/>
    <mergeCell ref="A10:I10"/>
    <mergeCell ref="A12:I12"/>
    <mergeCell ref="A16:I16"/>
    <mergeCell ref="A18:I18"/>
  </mergeCells>
  <printOptions horizontalCentered="1"/>
  <pageMargins left="0.75" right="0.75" top="0.6" bottom="0.55000000000000004" header="0.28000000000000003" footer="0.16"/>
  <pageSetup scale="80"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AA71-4CD1-4047-995C-771AA2AB1A17}">
  <sheetPr>
    <pageSetUpPr fitToPage="1"/>
  </sheetPr>
  <dimension ref="A2:K44"/>
  <sheetViews>
    <sheetView zoomScaleNormal="100" zoomScaleSheetLayoutView="100" zoomScalePageLayoutView="90" workbookViewId="0">
      <selection activeCell="G8" sqref="G8"/>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2" spans="1:9" x14ac:dyDescent="0.2">
      <c r="A2" s="7" t="s">
        <v>13</v>
      </c>
      <c r="B2" s="2" t="s">
        <v>49</v>
      </c>
      <c r="C2" s="2"/>
      <c r="D2" s="2"/>
      <c r="G2" s="94" t="s">
        <v>14</v>
      </c>
      <c r="H2" s="40" t="s">
        <v>303</v>
      </c>
      <c r="I2" s="2"/>
    </row>
    <row r="3" spans="1:9" x14ac:dyDescent="0.2">
      <c r="A3" s="7" t="s">
        <v>22</v>
      </c>
      <c r="B3" s="2" t="s">
        <v>323</v>
      </c>
      <c r="C3" s="2"/>
      <c r="D3" s="2"/>
      <c r="G3" s="94" t="s">
        <v>15</v>
      </c>
      <c r="H3" s="42" t="s">
        <v>305</v>
      </c>
      <c r="I3" s="5"/>
    </row>
    <row r="4" spans="1:9" x14ac:dyDescent="0.2">
      <c r="A4" s="7" t="s">
        <v>16</v>
      </c>
      <c r="B4" s="2" t="s">
        <v>324</v>
      </c>
      <c r="C4" s="2"/>
      <c r="D4" s="2"/>
      <c r="G4" s="94" t="s">
        <v>18</v>
      </c>
      <c r="H4" s="2" t="s">
        <v>54</v>
      </c>
      <c r="I4" s="2"/>
    </row>
    <row r="5" spans="1:9" x14ac:dyDescent="0.2">
      <c r="A5" s="7" t="s">
        <v>17</v>
      </c>
      <c r="B5" s="2" t="s">
        <v>325</v>
      </c>
      <c r="C5" s="5"/>
      <c r="D5" s="5"/>
      <c r="G5" s="94" t="s">
        <v>19</v>
      </c>
      <c r="H5" s="5" t="s">
        <v>326</v>
      </c>
      <c r="I5" s="5"/>
    </row>
    <row r="7" spans="1:9" ht="7.5" customHeight="1" x14ac:dyDescent="0.2"/>
    <row r="8" spans="1:9" x14ac:dyDescent="0.2">
      <c r="A8" s="7" t="s">
        <v>327</v>
      </c>
    </row>
    <row r="10" spans="1:9" x14ac:dyDescent="0.2">
      <c r="A10" s="7" t="s">
        <v>328</v>
      </c>
    </row>
    <row r="12" spans="1:9" ht="41.45" customHeight="1" x14ac:dyDescent="0.2">
      <c r="A12" s="179" t="s">
        <v>329</v>
      </c>
      <c r="B12" s="179"/>
      <c r="C12" s="179"/>
      <c r="D12" s="179"/>
      <c r="E12" s="179"/>
      <c r="F12" s="179"/>
      <c r="G12" s="179"/>
      <c r="H12" s="179"/>
      <c r="I12" s="179"/>
    </row>
    <row r="14" spans="1:9" x14ac:dyDescent="0.2">
      <c r="A14" s="7" t="s">
        <v>330</v>
      </c>
    </row>
    <row r="15" spans="1:9" ht="10.5" customHeight="1" x14ac:dyDescent="0.2"/>
    <row r="16" spans="1:9" ht="54" customHeight="1" x14ac:dyDescent="0.2">
      <c r="A16" s="176" t="s">
        <v>331</v>
      </c>
      <c r="B16" s="176"/>
      <c r="C16" s="176"/>
      <c r="D16" s="176"/>
      <c r="E16" s="176"/>
      <c r="F16" s="176"/>
      <c r="G16" s="176"/>
      <c r="H16" s="176"/>
      <c r="I16" s="176"/>
    </row>
    <row r="18" spans="1:11" x14ac:dyDescent="0.2">
      <c r="A18" s="198" t="s">
        <v>12</v>
      </c>
      <c r="B18" s="199"/>
      <c r="C18" s="199"/>
      <c r="D18" s="199"/>
      <c r="E18" s="199"/>
      <c r="F18" s="199"/>
      <c r="G18" s="199"/>
      <c r="H18" s="199"/>
      <c r="I18" s="200"/>
    </row>
    <row r="19" spans="1:11" s="1" customFormat="1" x14ac:dyDescent="0.2">
      <c r="A19" s="43"/>
      <c r="B19" s="44"/>
      <c r="C19" s="45" t="s">
        <v>27</v>
      </c>
      <c r="D19" s="45" t="s">
        <v>28</v>
      </c>
      <c r="E19" s="45" t="s">
        <v>31</v>
      </c>
      <c r="F19" s="45" t="s">
        <v>33</v>
      </c>
      <c r="G19" s="45" t="s">
        <v>34</v>
      </c>
      <c r="H19" s="45" t="s">
        <v>35</v>
      </c>
      <c r="I19" s="45" t="s">
        <v>36</v>
      </c>
    </row>
    <row r="20" spans="1:11" x14ac:dyDescent="0.2">
      <c r="A20" s="17"/>
      <c r="B20" s="18"/>
      <c r="C20" s="139" t="s">
        <v>10</v>
      </c>
      <c r="D20" s="139" t="s">
        <v>10</v>
      </c>
      <c r="E20" s="122" t="s">
        <v>10</v>
      </c>
      <c r="F20" s="122" t="s">
        <v>10</v>
      </c>
      <c r="G20" s="13" t="s">
        <v>10</v>
      </c>
      <c r="H20" s="139" t="s">
        <v>11</v>
      </c>
      <c r="I20" s="139" t="s">
        <v>11</v>
      </c>
    </row>
    <row r="21" spans="1:11" x14ac:dyDescent="0.2">
      <c r="A21" s="17" t="s">
        <v>0</v>
      </c>
      <c r="B21" s="18"/>
      <c r="C21" s="24">
        <v>279288</v>
      </c>
      <c r="D21" s="24">
        <v>279288</v>
      </c>
      <c r="E21" s="24">
        <v>279288</v>
      </c>
      <c r="F21" s="24">
        <v>279288</v>
      </c>
      <c r="G21" s="24">
        <v>279288</v>
      </c>
      <c r="H21" s="24">
        <v>279288</v>
      </c>
      <c r="I21" s="24">
        <v>279288</v>
      </c>
    </row>
    <row r="22" spans="1:11" x14ac:dyDescent="0.2">
      <c r="A22" s="17" t="s">
        <v>1</v>
      </c>
      <c r="B22" s="18"/>
      <c r="C22" s="24">
        <v>434101</v>
      </c>
      <c r="D22" s="24">
        <v>387950</v>
      </c>
      <c r="E22" s="24">
        <v>391032.51999999996</v>
      </c>
      <c r="F22" s="24">
        <v>398119.32999999996</v>
      </c>
      <c r="G22" s="24">
        <f t="shared" ref="G22:I22" si="0">F32</f>
        <v>450622.79</v>
      </c>
      <c r="H22" s="24">
        <f t="shared" si="0"/>
        <v>549944.75</v>
      </c>
      <c r="I22" s="24">
        <f t="shared" si="0"/>
        <v>556976.24</v>
      </c>
    </row>
    <row r="23" spans="1:11" x14ac:dyDescent="0.2">
      <c r="A23" s="17" t="s">
        <v>2</v>
      </c>
      <c r="B23" s="18"/>
      <c r="C23" s="140">
        <v>154406</v>
      </c>
      <c r="D23" s="140">
        <v>157666.71</v>
      </c>
      <c r="E23" s="140">
        <v>151055.32</v>
      </c>
      <c r="F23" s="140">
        <v>138284.17000000001</v>
      </c>
      <c r="G23" s="140">
        <v>169530.59</v>
      </c>
      <c r="H23" s="140">
        <v>151000</v>
      </c>
      <c r="I23" s="140">
        <v>151000</v>
      </c>
    </row>
    <row r="24" spans="1:11" x14ac:dyDescent="0.2">
      <c r="A24" s="17" t="s">
        <v>3</v>
      </c>
      <c r="B24" s="18"/>
      <c r="C24" s="140">
        <v>200557</v>
      </c>
      <c r="D24" s="140">
        <v>154584.19</v>
      </c>
      <c r="E24" s="140">
        <v>143968.51</v>
      </c>
      <c r="F24" s="140">
        <v>85780.71</v>
      </c>
      <c r="G24" s="140">
        <v>70208.63</v>
      </c>
      <c r="H24" s="140">
        <v>143968.51</v>
      </c>
      <c r="I24" s="140">
        <v>143968.51</v>
      </c>
      <c r="K24" s="141"/>
    </row>
    <row r="25" spans="1:11" x14ac:dyDescent="0.2">
      <c r="A25" s="17"/>
      <c r="B25" s="18"/>
      <c r="C25" s="24"/>
      <c r="D25" s="24"/>
      <c r="E25" s="24"/>
      <c r="F25" s="24"/>
      <c r="G25" s="24"/>
      <c r="H25" s="24"/>
      <c r="I25" s="24"/>
    </row>
    <row r="26" spans="1:11" x14ac:dyDescent="0.2">
      <c r="A26" s="17" t="s">
        <v>4</v>
      </c>
      <c r="B26" s="5"/>
      <c r="C26" s="21"/>
      <c r="D26" s="21"/>
      <c r="E26" s="21"/>
      <c r="F26" s="21"/>
      <c r="G26" s="21"/>
      <c r="H26" s="19"/>
      <c r="I26" s="19"/>
    </row>
    <row r="27" spans="1:11" x14ac:dyDescent="0.2">
      <c r="A27" s="8" t="s">
        <v>314</v>
      </c>
      <c r="B27" s="5"/>
      <c r="C27" s="76"/>
      <c r="D27" s="76"/>
      <c r="E27" s="76"/>
      <c r="F27" s="76"/>
      <c r="G27" s="76"/>
      <c r="H27" s="127"/>
      <c r="I27" s="127"/>
    </row>
    <row r="28" spans="1:11" x14ac:dyDescent="0.2">
      <c r="A28" s="22"/>
      <c r="B28" s="23"/>
      <c r="C28" s="24"/>
      <c r="D28" s="24"/>
      <c r="E28" s="24"/>
      <c r="F28" s="24"/>
      <c r="G28" s="24"/>
      <c r="H28" s="24"/>
      <c r="I28" s="24"/>
    </row>
    <row r="29" spans="1:11" x14ac:dyDescent="0.2">
      <c r="A29" s="22"/>
      <c r="B29" s="23"/>
      <c r="C29" s="24"/>
      <c r="D29" s="24"/>
      <c r="E29" s="24"/>
      <c r="F29" s="24"/>
      <c r="G29" s="24"/>
      <c r="H29" s="24"/>
      <c r="I29" s="24"/>
    </row>
    <row r="30" spans="1:11" x14ac:dyDescent="0.2">
      <c r="A30" s="17" t="s">
        <v>5</v>
      </c>
      <c r="B30" s="18"/>
      <c r="C30" s="24">
        <v>0</v>
      </c>
      <c r="D30" s="24"/>
      <c r="E30" s="24"/>
      <c r="F30" s="24"/>
      <c r="G30" s="24"/>
      <c r="H30" s="24"/>
      <c r="I30" s="24"/>
    </row>
    <row r="31" spans="1:11" x14ac:dyDescent="0.2">
      <c r="A31" s="17"/>
      <c r="B31" s="18"/>
      <c r="C31" s="24"/>
      <c r="D31" s="24"/>
      <c r="E31" s="24"/>
      <c r="F31" s="24"/>
      <c r="G31" s="24"/>
      <c r="H31" s="24"/>
      <c r="I31" s="24"/>
    </row>
    <row r="32" spans="1:11" x14ac:dyDescent="0.2">
      <c r="A32" s="17" t="s">
        <v>7</v>
      </c>
      <c r="B32" s="18"/>
      <c r="C32" s="19">
        <v>387950</v>
      </c>
      <c r="D32" s="19">
        <v>391032.51999999996</v>
      </c>
      <c r="E32" s="19">
        <v>398119.32999999996</v>
      </c>
      <c r="F32" s="19">
        <v>450622.79</v>
      </c>
      <c r="G32" s="19">
        <f>+G22+G23-G24+G30</f>
        <v>549944.75</v>
      </c>
      <c r="H32" s="19">
        <f>+H22+H23-H24+H30</f>
        <v>556976.24</v>
      </c>
      <c r="I32" s="19">
        <f>+I22+I23-I24+I30</f>
        <v>564007.73</v>
      </c>
    </row>
    <row r="33" spans="1:9" x14ac:dyDescent="0.2">
      <c r="A33" s="22"/>
      <c r="B33" s="23"/>
      <c r="C33" s="24"/>
      <c r="D33" s="24"/>
      <c r="E33" s="24"/>
      <c r="F33" s="24"/>
      <c r="G33" s="24"/>
      <c r="H33" s="24"/>
      <c r="I33" s="24"/>
    </row>
    <row r="34" spans="1:9" x14ac:dyDescent="0.2">
      <c r="A34" s="17" t="s">
        <v>24</v>
      </c>
      <c r="B34" s="18"/>
      <c r="C34" s="24">
        <v>6631</v>
      </c>
      <c r="D34" s="24">
        <v>16717</v>
      </c>
      <c r="E34" s="24">
        <v>12923.98</v>
      </c>
      <c r="F34" s="24">
        <v>14306.16</v>
      </c>
      <c r="G34" s="24">
        <v>10725.18</v>
      </c>
      <c r="H34" s="24">
        <v>10725.18</v>
      </c>
      <c r="I34" s="24">
        <v>10725.18</v>
      </c>
    </row>
    <row r="35" spans="1:9" x14ac:dyDescent="0.2">
      <c r="A35" s="22"/>
      <c r="B35" s="23"/>
      <c r="C35" s="24"/>
      <c r="D35" s="24"/>
      <c r="E35" s="24"/>
      <c r="F35" s="24"/>
      <c r="G35" s="24"/>
      <c r="H35" s="24"/>
      <c r="I35" s="24"/>
    </row>
    <row r="36" spans="1:9" x14ac:dyDescent="0.2">
      <c r="A36" s="17" t="s">
        <v>25</v>
      </c>
      <c r="B36" s="142"/>
      <c r="C36" s="143">
        <v>381319</v>
      </c>
      <c r="D36" s="143">
        <v>374315.51999999996</v>
      </c>
      <c r="E36" s="143">
        <v>385195.35</v>
      </c>
      <c r="F36" s="143">
        <v>436316.63</v>
      </c>
      <c r="G36" s="143">
        <f t="shared" ref="G36:I36" si="1">G32-G34</f>
        <v>539219.56999999995</v>
      </c>
      <c r="H36" s="143">
        <f t="shared" si="1"/>
        <v>546251.05999999994</v>
      </c>
      <c r="I36" s="143">
        <f t="shared" si="1"/>
        <v>553282.54999999993</v>
      </c>
    </row>
    <row r="37" spans="1:9" x14ac:dyDescent="0.2">
      <c r="A37" s="144"/>
      <c r="B37" s="144"/>
      <c r="C37" s="145"/>
      <c r="D37" s="145"/>
      <c r="E37" s="145"/>
      <c r="F37" s="145"/>
      <c r="G37" s="145"/>
      <c r="H37" s="145"/>
      <c r="I37" s="145"/>
    </row>
    <row r="38" spans="1:9" ht="13.5" customHeight="1" x14ac:dyDescent="0.2">
      <c r="A38" s="146" t="s">
        <v>26</v>
      </c>
      <c r="B38" s="2"/>
      <c r="C38" s="133"/>
      <c r="D38" s="133"/>
      <c r="E38" s="133"/>
      <c r="F38" s="133"/>
      <c r="G38" s="133"/>
      <c r="H38" s="133"/>
      <c r="I38" s="133"/>
    </row>
    <row r="39" spans="1:9" x14ac:dyDescent="0.2">
      <c r="A39" s="147" t="s">
        <v>315</v>
      </c>
      <c r="B39" s="23"/>
      <c r="C39" s="128"/>
      <c r="D39" s="128"/>
      <c r="E39" s="128"/>
      <c r="F39" s="128"/>
      <c r="G39" s="128"/>
      <c r="H39" s="128"/>
      <c r="I39" s="128"/>
    </row>
    <row r="40" spans="1:9" x14ac:dyDescent="0.2">
      <c r="A40" s="17"/>
      <c r="B40" s="18"/>
      <c r="C40" s="24"/>
      <c r="D40" s="24"/>
      <c r="E40" s="24"/>
      <c r="F40" s="24"/>
      <c r="G40" s="24"/>
      <c r="H40" s="24"/>
      <c r="I40" s="24"/>
    </row>
    <row r="41" spans="1:9" x14ac:dyDescent="0.2">
      <c r="A41" s="17" t="s">
        <v>6</v>
      </c>
      <c r="B41" s="18"/>
      <c r="C41" s="24"/>
      <c r="D41" s="24"/>
      <c r="E41" s="24"/>
      <c r="F41" s="24"/>
      <c r="G41" s="24"/>
      <c r="H41" s="24"/>
      <c r="I41" s="24"/>
    </row>
    <row r="42" spans="1:9" x14ac:dyDescent="0.2">
      <c r="A42" s="17"/>
      <c r="B42" s="18"/>
      <c r="C42" s="24"/>
      <c r="D42" s="24"/>
      <c r="E42" s="24"/>
      <c r="F42" s="24"/>
      <c r="G42" s="24"/>
      <c r="H42" s="24"/>
      <c r="I42" s="24"/>
    </row>
    <row r="43" spans="1:9" x14ac:dyDescent="0.2">
      <c r="A43" s="147" t="s">
        <v>8</v>
      </c>
      <c r="B43" s="142"/>
      <c r="C43" s="24"/>
      <c r="D43" s="24"/>
      <c r="E43" s="24"/>
      <c r="F43" s="24"/>
      <c r="G43" s="24"/>
      <c r="H43" s="24"/>
      <c r="I43" s="24"/>
    </row>
    <row r="44" spans="1:9" x14ac:dyDescent="0.2">
      <c r="A44" s="148" t="s">
        <v>9</v>
      </c>
      <c r="B44" s="149"/>
      <c r="C44" s="24"/>
      <c r="D44" s="24"/>
      <c r="E44" s="24"/>
      <c r="F44" s="24"/>
      <c r="G44" s="24"/>
      <c r="H44" s="24"/>
      <c r="I44" s="24"/>
    </row>
  </sheetData>
  <mergeCells count="3">
    <mergeCell ref="A12:I12"/>
    <mergeCell ref="A16:I16"/>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ED4FC-5258-49E0-BB34-3D77A010B542}">
  <sheetPr>
    <pageSetUpPr fitToPage="1"/>
  </sheetPr>
  <dimension ref="A2:L44"/>
  <sheetViews>
    <sheetView zoomScaleNormal="100" zoomScaleSheetLayoutView="100" workbookViewId="0">
      <selection activeCell="K12" sqref="K12"/>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2" spans="1:9" x14ac:dyDescent="0.2">
      <c r="A2" s="7" t="s">
        <v>13</v>
      </c>
      <c r="B2" s="2" t="s">
        <v>49</v>
      </c>
      <c r="C2" s="2"/>
      <c r="D2" s="2"/>
      <c r="G2" s="94" t="s">
        <v>14</v>
      </c>
      <c r="H2" s="40" t="s">
        <v>303</v>
      </c>
      <c r="I2" s="2"/>
    </row>
    <row r="3" spans="1:9" x14ac:dyDescent="0.2">
      <c r="A3" s="7" t="s">
        <v>22</v>
      </c>
      <c r="B3" s="2" t="s">
        <v>323</v>
      </c>
      <c r="C3" s="2"/>
      <c r="D3" s="2"/>
      <c r="G3" s="94" t="s">
        <v>15</v>
      </c>
      <c r="H3" s="42" t="s">
        <v>305</v>
      </c>
      <c r="I3" s="5"/>
    </row>
    <row r="4" spans="1:9" x14ac:dyDescent="0.2">
      <c r="A4" s="7" t="s">
        <v>16</v>
      </c>
      <c r="B4" s="2" t="s">
        <v>332</v>
      </c>
      <c r="C4" s="2"/>
      <c r="D4" s="2"/>
      <c r="G4" s="94" t="s">
        <v>18</v>
      </c>
      <c r="H4" s="2" t="s">
        <v>54</v>
      </c>
      <c r="I4" s="2"/>
    </row>
    <row r="5" spans="1:9" x14ac:dyDescent="0.2">
      <c r="A5" s="7" t="s">
        <v>17</v>
      </c>
      <c r="B5" s="2" t="s">
        <v>333</v>
      </c>
      <c r="C5" s="5"/>
      <c r="D5" s="5"/>
      <c r="G5" s="94" t="s">
        <v>19</v>
      </c>
      <c r="H5" s="5" t="s">
        <v>334</v>
      </c>
      <c r="I5" s="5"/>
    </row>
    <row r="7" spans="1:9" ht="6" customHeight="1" x14ac:dyDescent="0.2"/>
    <row r="8" spans="1:9" ht="30.75" customHeight="1" x14ac:dyDescent="0.2">
      <c r="A8" s="179" t="s">
        <v>335</v>
      </c>
      <c r="B8" s="179"/>
      <c r="C8" s="179"/>
      <c r="D8" s="179"/>
      <c r="E8" s="179"/>
      <c r="F8" s="179"/>
      <c r="G8" s="179"/>
      <c r="H8" s="179"/>
      <c r="I8" s="179"/>
    </row>
    <row r="9" spans="1:9" ht="6.75" customHeight="1" x14ac:dyDescent="0.2"/>
    <row r="10" spans="1:9" x14ac:dyDescent="0.2">
      <c r="A10" s="7" t="s">
        <v>336</v>
      </c>
    </row>
    <row r="11" spans="1:9" ht="8.25" customHeight="1" x14ac:dyDescent="0.2"/>
    <row r="12" spans="1:9" ht="30.75" customHeight="1" x14ac:dyDescent="0.2">
      <c r="A12" s="179" t="s">
        <v>337</v>
      </c>
      <c r="B12" s="179"/>
      <c r="C12" s="179"/>
      <c r="D12" s="179"/>
      <c r="E12" s="179"/>
      <c r="F12" s="179"/>
      <c r="G12" s="179"/>
      <c r="H12" s="179"/>
      <c r="I12" s="179"/>
    </row>
    <row r="13" spans="1:9" ht="7.5" customHeight="1" x14ac:dyDescent="0.2"/>
    <row r="14" spans="1:9" x14ac:dyDescent="0.2">
      <c r="A14" s="7" t="s">
        <v>312</v>
      </c>
    </row>
    <row r="15" spans="1:9" ht="7.5" customHeight="1" x14ac:dyDescent="0.2"/>
    <row r="16" spans="1:9" ht="34.5" customHeight="1" x14ac:dyDescent="0.2">
      <c r="A16" s="176" t="s">
        <v>338</v>
      </c>
      <c r="B16" s="176"/>
      <c r="C16" s="176"/>
      <c r="D16" s="176"/>
      <c r="E16" s="176"/>
      <c r="F16" s="176"/>
      <c r="G16" s="176"/>
      <c r="H16" s="176"/>
      <c r="I16" s="176"/>
    </row>
    <row r="18" spans="1:12" x14ac:dyDescent="0.2">
      <c r="A18" s="198" t="s">
        <v>12</v>
      </c>
      <c r="B18" s="199"/>
      <c r="C18" s="199"/>
      <c r="D18" s="199"/>
      <c r="E18" s="199"/>
      <c r="F18" s="199"/>
      <c r="G18" s="199"/>
      <c r="H18" s="199"/>
      <c r="I18" s="200"/>
    </row>
    <row r="19" spans="1:12" s="1" customFormat="1" x14ac:dyDescent="0.2">
      <c r="A19" s="43"/>
      <c r="B19" s="44"/>
      <c r="C19" s="45" t="s">
        <v>27</v>
      </c>
      <c r="D19" s="45" t="s">
        <v>28</v>
      </c>
      <c r="E19" s="45" t="s">
        <v>31</v>
      </c>
      <c r="F19" s="45" t="s">
        <v>33</v>
      </c>
      <c r="G19" s="45" t="s">
        <v>34</v>
      </c>
      <c r="H19" s="45" t="s">
        <v>35</v>
      </c>
      <c r="I19" s="45" t="s">
        <v>36</v>
      </c>
    </row>
    <row r="20" spans="1:12" x14ac:dyDescent="0.2">
      <c r="A20" s="17"/>
      <c r="B20" s="18"/>
      <c r="C20" s="139" t="s">
        <v>10</v>
      </c>
      <c r="D20" s="139" t="s">
        <v>10</v>
      </c>
      <c r="E20" s="122" t="s">
        <v>10</v>
      </c>
      <c r="F20" s="122" t="s">
        <v>10</v>
      </c>
      <c r="G20" s="13" t="s">
        <v>10</v>
      </c>
      <c r="H20" s="139" t="s">
        <v>11</v>
      </c>
      <c r="I20" s="139" t="s">
        <v>11</v>
      </c>
    </row>
    <row r="21" spans="1:12" x14ac:dyDescent="0.2">
      <c r="A21" s="17" t="s">
        <v>0</v>
      </c>
      <c r="B21" s="18"/>
      <c r="C21" s="24">
        <v>275575</v>
      </c>
      <c r="D21" s="24">
        <v>327049</v>
      </c>
      <c r="E21" s="24">
        <v>327049</v>
      </c>
      <c r="F21" s="24">
        <v>341839</v>
      </c>
      <c r="G21" s="24">
        <v>341839</v>
      </c>
      <c r="H21" s="24">
        <v>359442</v>
      </c>
      <c r="I21" s="24">
        <v>359442</v>
      </c>
    </row>
    <row r="22" spans="1:12" x14ac:dyDescent="0.2">
      <c r="A22" s="17" t="s">
        <v>1</v>
      </c>
      <c r="B22" s="18"/>
      <c r="C22" s="24">
        <v>365683</v>
      </c>
      <c r="D22" s="24">
        <v>362763</v>
      </c>
      <c r="E22" s="24">
        <v>302887.26</v>
      </c>
      <c r="F22" s="24">
        <v>209721.22999999998</v>
      </c>
      <c r="G22" s="24">
        <f t="shared" ref="G22:I22" si="0">F32</f>
        <v>145701.26999999996</v>
      </c>
      <c r="H22" s="24">
        <f t="shared" si="0"/>
        <v>42552.389999999956</v>
      </c>
      <c r="I22" s="24">
        <f t="shared" si="0"/>
        <v>0.38999999995576218</v>
      </c>
      <c r="K22" s="76"/>
      <c r="L22" s="76"/>
    </row>
    <row r="23" spans="1:12" x14ac:dyDescent="0.2">
      <c r="A23" s="17" t="s">
        <v>2</v>
      </c>
      <c r="B23" s="18"/>
      <c r="C23" s="24">
        <v>246539</v>
      </c>
      <c r="D23" s="24">
        <v>238756.26</v>
      </c>
      <c r="E23" s="24">
        <v>274571.74</v>
      </c>
      <c r="F23" s="24">
        <v>277872.03999999998</v>
      </c>
      <c r="G23" s="24">
        <v>254212.49</v>
      </c>
      <c r="H23" s="24">
        <v>261688</v>
      </c>
      <c r="I23" s="24">
        <v>261688</v>
      </c>
    </row>
    <row r="24" spans="1:12" x14ac:dyDescent="0.2">
      <c r="A24" s="17" t="s">
        <v>3</v>
      </c>
      <c r="B24" s="18"/>
      <c r="C24" s="140">
        <v>249459</v>
      </c>
      <c r="D24" s="140">
        <v>298632</v>
      </c>
      <c r="E24" s="140">
        <v>367737.77</v>
      </c>
      <c r="F24" s="140">
        <v>341892</v>
      </c>
      <c r="G24" s="140">
        <v>357361.37</v>
      </c>
      <c r="H24" s="140">
        <v>304240</v>
      </c>
      <c r="I24" s="140">
        <v>207000</v>
      </c>
      <c r="K24" s="141"/>
    </row>
    <row r="25" spans="1:12" x14ac:dyDescent="0.2">
      <c r="A25" s="17"/>
      <c r="B25" s="18"/>
      <c r="C25" s="24"/>
      <c r="D25" s="24"/>
      <c r="E25" s="24"/>
      <c r="F25" s="24"/>
      <c r="G25" s="24"/>
      <c r="H25" s="24"/>
      <c r="I25" s="24"/>
    </row>
    <row r="26" spans="1:12" x14ac:dyDescent="0.2">
      <c r="A26" s="17" t="s">
        <v>4</v>
      </c>
      <c r="B26" s="5"/>
      <c r="C26" s="21"/>
      <c r="D26" s="21"/>
      <c r="E26" s="21"/>
      <c r="F26" s="21"/>
      <c r="G26" s="21"/>
      <c r="H26" s="21"/>
      <c r="I26" s="21"/>
    </row>
    <row r="27" spans="1:12" x14ac:dyDescent="0.2">
      <c r="A27" s="8" t="s">
        <v>314</v>
      </c>
      <c r="B27" s="5"/>
      <c r="C27" s="76"/>
      <c r="D27" s="76"/>
      <c r="E27" s="76"/>
      <c r="F27" s="76"/>
      <c r="G27" s="76"/>
      <c r="H27" s="76"/>
      <c r="I27" s="76"/>
    </row>
    <row r="28" spans="1:12" x14ac:dyDescent="0.2">
      <c r="A28" s="22"/>
      <c r="B28" s="23"/>
      <c r="C28" s="24"/>
      <c r="D28" s="24"/>
      <c r="E28" s="24"/>
      <c r="F28" s="24"/>
      <c r="G28" s="24"/>
      <c r="H28" s="24"/>
      <c r="I28" s="24"/>
    </row>
    <row r="29" spans="1:12" x14ac:dyDescent="0.2">
      <c r="A29" s="22"/>
      <c r="B29" s="23"/>
      <c r="C29" s="24"/>
      <c r="D29" s="24"/>
      <c r="E29" s="24"/>
      <c r="F29" s="24"/>
      <c r="G29" s="24"/>
      <c r="H29" s="24"/>
      <c r="I29" s="24"/>
    </row>
    <row r="30" spans="1:12" x14ac:dyDescent="0.2">
      <c r="A30" s="17" t="s">
        <v>5</v>
      </c>
      <c r="B30" s="18"/>
      <c r="C30" s="24">
        <v>0</v>
      </c>
      <c r="D30" s="24">
        <v>0</v>
      </c>
      <c r="E30" s="24">
        <v>0</v>
      </c>
      <c r="F30" s="24">
        <v>0</v>
      </c>
      <c r="G30" s="24">
        <f t="shared" ref="G30:I30" si="1">G28+G29</f>
        <v>0</v>
      </c>
      <c r="H30" s="24">
        <f t="shared" si="1"/>
        <v>0</v>
      </c>
      <c r="I30" s="24">
        <f t="shared" si="1"/>
        <v>0</v>
      </c>
    </row>
    <row r="31" spans="1:12" x14ac:dyDescent="0.2">
      <c r="A31" s="17"/>
      <c r="B31" s="18"/>
      <c r="C31" s="24"/>
      <c r="D31" s="24"/>
      <c r="E31" s="24"/>
      <c r="F31" s="24"/>
      <c r="G31" s="24"/>
      <c r="H31" s="24"/>
      <c r="I31" s="24"/>
    </row>
    <row r="32" spans="1:12" ht="17.25" customHeight="1" x14ac:dyDescent="0.2">
      <c r="A32" s="17" t="s">
        <v>7</v>
      </c>
      <c r="B32" s="18"/>
      <c r="C32" s="19">
        <v>362763</v>
      </c>
      <c r="D32" s="19">
        <v>302887.26</v>
      </c>
      <c r="E32" s="19">
        <v>209721.22999999998</v>
      </c>
      <c r="F32" s="19">
        <v>145701.26999999996</v>
      </c>
      <c r="G32" s="19">
        <f t="shared" ref="G32:I32" si="2">+G22+G23-G24+G30</f>
        <v>42552.389999999956</v>
      </c>
      <c r="H32" s="19">
        <f t="shared" si="2"/>
        <v>0.38999999995576218</v>
      </c>
      <c r="I32" s="19">
        <f t="shared" si="2"/>
        <v>54688.389999999956</v>
      </c>
    </row>
    <row r="33" spans="1:9" x14ac:dyDescent="0.2">
      <c r="A33" s="22"/>
      <c r="B33" s="23"/>
      <c r="C33" s="24"/>
      <c r="D33" s="24"/>
      <c r="E33" s="24"/>
      <c r="F33" s="24"/>
      <c r="G33" s="24"/>
      <c r="H33" s="24"/>
      <c r="I33" s="24"/>
    </row>
    <row r="34" spans="1:9" x14ac:dyDescent="0.2">
      <c r="A34" s="17" t="s">
        <v>24</v>
      </c>
      <c r="B34" s="18"/>
      <c r="C34" s="24">
        <v>707</v>
      </c>
      <c r="D34" s="24">
        <v>458</v>
      </c>
      <c r="E34" s="24">
        <v>53</v>
      </c>
      <c r="F34" s="24">
        <v>0</v>
      </c>
      <c r="G34" s="24">
        <v>0</v>
      </c>
      <c r="H34" s="24">
        <v>0</v>
      </c>
      <c r="I34" s="24">
        <v>0</v>
      </c>
    </row>
    <row r="35" spans="1:9" x14ac:dyDescent="0.2">
      <c r="A35" s="22"/>
      <c r="B35" s="23"/>
      <c r="C35" s="24"/>
      <c r="D35" s="24"/>
      <c r="E35" s="24"/>
      <c r="F35" s="24"/>
      <c r="G35" s="24"/>
      <c r="H35" s="24"/>
      <c r="I35" s="24"/>
    </row>
    <row r="36" spans="1:9" x14ac:dyDescent="0.2">
      <c r="A36" s="17" t="s">
        <v>25</v>
      </c>
      <c r="B36" s="142"/>
      <c r="C36" s="143">
        <v>362056</v>
      </c>
      <c r="D36" s="143">
        <v>302429.26</v>
      </c>
      <c r="E36" s="143">
        <v>209668.22999999998</v>
      </c>
      <c r="F36" s="143">
        <v>145701.26999999996</v>
      </c>
      <c r="G36" s="143">
        <f t="shared" ref="G36:I36" si="3">G32-G34</f>
        <v>42552.389999999956</v>
      </c>
      <c r="H36" s="143">
        <f t="shared" si="3"/>
        <v>0.38999999995576218</v>
      </c>
      <c r="I36" s="143">
        <f t="shared" si="3"/>
        <v>54688.389999999956</v>
      </c>
    </row>
    <row r="37" spans="1:9" ht="9.75" customHeight="1" x14ac:dyDescent="0.2">
      <c r="A37" s="144"/>
      <c r="B37" s="144"/>
      <c r="C37" s="145"/>
      <c r="D37" s="145"/>
      <c r="E37" s="145"/>
      <c r="F37" s="145"/>
      <c r="G37" s="145"/>
      <c r="H37" s="145"/>
      <c r="I37" s="145"/>
    </row>
    <row r="38" spans="1:9" x14ac:dyDescent="0.2">
      <c r="A38" s="146" t="s">
        <v>26</v>
      </c>
      <c r="B38" s="2"/>
      <c r="C38" s="133"/>
      <c r="D38" s="133"/>
      <c r="E38" s="133"/>
      <c r="F38" s="133"/>
      <c r="G38" s="133"/>
      <c r="H38" s="133"/>
      <c r="I38" s="133"/>
    </row>
    <row r="39" spans="1:9" x14ac:dyDescent="0.2">
      <c r="A39" s="147" t="s">
        <v>315</v>
      </c>
      <c r="B39" s="23"/>
      <c r="C39" s="128"/>
      <c r="D39" s="128"/>
      <c r="E39" s="128"/>
      <c r="F39" s="128"/>
      <c r="G39" s="128"/>
      <c r="H39" s="128"/>
      <c r="I39" s="128"/>
    </row>
    <row r="40" spans="1:9" x14ac:dyDescent="0.2">
      <c r="A40" s="17"/>
      <c r="B40" s="18"/>
      <c r="C40" s="24"/>
      <c r="D40" s="24"/>
      <c r="E40" s="24"/>
      <c r="F40" s="24"/>
      <c r="G40" s="24"/>
      <c r="H40" s="24"/>
      <c r="I40" s="24"/>
    </row>
    <row r="41" spans="1:9" x14ac:dyDescent="0.2">
      <c r="A41" s="17" t="s">
        <v>6</v>
      </c>
      <c r="B41" s="18"/>
      <c r="C41" s="24"/>
      <c r="D41" s="24"/>
      <c r="E41" s="24"/>
      <c r="F41" s="24"/>
      <c r="G41" s="24"/>
      <c r="H41" s="24"/>
      <c r="I41" s="24"/>
    </row>
    <row r="42" spans="1:9" x14ac:dyDescent="0.2">
      <c r="A42" s="17"/>
      <c r="B42" s="18"/>
      <c r="C42" s="24"/>
      <c r="D42" s="24"/>
      <c r="E42" s="24"/>
      <c r="F42" s="24"/>
      <c r="G42" s="24"/>
      <c r="H42" s="24"/>
      <c r="I42" s="24"/>
    </row>
    <row r="43" spans="1:9" x14ac:dyDescent="0.2">
      <c r="A43" s="147" t="s">
        <v>8</v>
      </c>
      <c r="B43" s="142"/>
      <c r="C43" s="24"/>
      <c r="D43" s="24"/>
      <c r="E43" s="24"/>
      <c r="F43" s="24"/>
      <c r="G43" s="24"/>
      <c r="H43" s="24"/>
      <c r="I43" s="24"/>
    </row>
    <row r="44" spans="1:9" x14ac:dyDescent="0.2">
      <c r="A44" s="148" t="s">
        <v>9</v>
      </c>
      <c r="B44" s="149"/>
      <c r="C44" s="24"/>
      <c r="D44" s="24"/>
      <c r="E44" s="24"/>
      <c r="F44" s="24"/>
      <c r="G44" s="24"/>
      <c r="H44" s="24"/>
      <c r="I44" s="24"/>
    </row>
  </sheetData>
  <mergeCells count="4">
    <mergeCell ref="A8:I8"/>
    <mergeCell ref="A12:I12"/>
    <mergeCell ref="A16:I16"/>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DE3C8-D105-46AB-B32F-1632EAD9950E}">
  <sheetPr>
    <pageSetUpPr fitToPage="1"/>
  </sheetPr>
  <dimension ref="A2:L49"/>
  <sheetViews>
    <sheetView zoomScaleNormal="100" zoomScaleSheetLayoutView="100" workbookViewId="0">
      <selection activeCell="B4" sqref="B4"/>
    </sheetView>
  </sheetViews>
  <sheetFormatPr defaultColWidth="8.85546875" defaultRowHeight="12.75" x14ac:dyDescent="0.2"/>
  <cols>
    <col min="1" max="2" width="14.7109375" style="1" customWidth="1"/>
    <col min="3" max="8" width="14" style="1" customWidth="1"/>
    <col min="9" max="9" width="13.140625" style="1" customWidth="1"/>
    <col min="10" max="16384" width="8.85546875" style="1"/>
  </cols>
  <sheetData>
    <row r="2" spans="1:9" x14ac:dyDescent="0.2">
      <c r="A2" s="1" t="s">
        <v>13</v>
      </c>
      <c r="B2" s="3" t="s">
        <v>49</v>
      </c>
      <c r="C2" s="3"/>
      <c r="D2" s="3"/>
      <c r="G2" s="4" t="s">
        <v>14</v>
      </c>
      <c r="H2" s="3" t="s">
        <v>117</v>
      </c>
      <c r="I2" s="3"/>
    </row>
    <row r="3" spans="1:9" x14ac:dyDescent="0.2">
      <c r="A3" s="1" t="s">
        <v>22</v>
      </c>
      <c r="B3" s="3" t="s">
        <v>118</v>
      </c>
      <c r="C3" s="3"/>
      <c r="D3" s="3"/>
      <c r="G3" s="4" t="s">
        <v>15</v>
      </c>
      <c r="H3" s="6" t="s">
        <v>119</v>
      </c>
      <c r="I3" s="6"/>
    </row>
    <row r="4" spans="1:9" x14ac:dyDescent="0.2">
      <c r="A4" s="1" t="s">
        <v>16</v>
      </c>
      <c r="B4" s="3" t="s">
        <v>120</v>
      </c>
      <c r="C4" s="3"/>
      <c r="D4" s="3"/>
      <c r="G4" s="4" t="s">
        <v>18</v>
      </c>
      <c r="H4" s="3" t="s">
        <v>121</v>
      </c>
      <c r="I4" s="3"/>
    </row>
    <row r="5" spans="1:9" x14ac:dyDescent="0.2">
      <c r="A5" s="1" t="s">
        <v>17</v>
      </c>
      <c r="B5" s="3" t="s">
        <v>122</v>
      </c>
      <c r="C5" s="6"/>
      <c r="D5" s="6"/>
      <c r="G5" s="4" t="s">
        <v>19</v>
      </c>
      <c r="H5" s="6" t="s">
        <v>123</v>
      </c>
      <c r="I5" s="6"/>
    </row>
    <row r="8" spans="1:9" ht="12.75" customHeight="1" x14ac:dyDescent="0.2">
      <c r="A8" s="194" t="s">
        <v>124</v>
      </c>
      <c r="B8" s="194"/>
      <c r="C8" s="194"/>
      <c r="D8" s="194"/>
      <c r="E8" s="194"/>
      <c r="F8" s="194"/>
      <c r="G8" s="194"/>
      <c r="H8" s="194"/>
      <c r="I8" s="194"/>
    </row>
    <row r="9" spans="1:9" x14ac:dyDescent="0.2">
      <c r="A9" s="194"/>
      <c r="B9" s="194"/>
      <c r="C9" s="194"/>
      <c r="D9" s="194"/>
      <c r="E9" s="194"/>
      <c r="F9" s="194"/>
      <c r="G9" s="194"/>
      <c r="H9" s="194"/>
      <c r="I9" s="194"/>
    </row>
    <row r="10" spans="1:9" x14ac:dyDescent="0.2">
      <c r="A10" s="194"/>
      <c r="B10" s="194"/>
      <c r="C10" s="194"/>
      <c r="D10" s="194"/>
      <c r="E10" s="194"/>
      <c r="F10" s="194"/>
      <c r="G10" s="194"/>
      <c r="H10" s="194"/>
      <c r="I10" s="194"/>
    </row>
    <row r="11" spans="1:9" x14ac:dyDescent="0.2">
      <c r="A11" s="84"/>
      <c r="B11" s="84"/>
      <c r="C11" s="84"/>
      <c r="D11" s="84"/>
      <c r="E11" s="84"/>
      <c r="F11" s="84"/>
      <c r="G11" s="84"/>
      <c r="H11" s="84"/>
      <c r="I11" s="84"/>
    </row>
    <row r="12" spans="1:9" x14ac:dyDescent="0.2">
      <c r="A12" s="1" t="s">
        <v>125</v>
      </c>
    </row>
    <row r="14" spans="1:9" x14ac:dyDescent="0.2">
      <c r="A14" s="1" t="s">
        <v>126</v>
      </c>
    </row>
    <row r="16" spans="1:9" x14ac:dyDescent="0.2">
      <c r="A16" s="1" t="s">
        <v>47</v>
      </c>
    </row>
    <row r="18" spans="1:12" x14ac:dyDescent="0.2">
      <c r="A18" s="1" t="s">
        <v>127</v>
      </c>
    </row>
    <row r="19" spans="1:12" x14ac:dyDescent="0.2">
      <c r="A19" s="194" t="s">
        <v>128</v>
      </c>
      <c r="B19" s="194"/>
      <c r="C19" s="194"/>
      <c r="D19" s="194"/>
      <c r="E19" s="194"/>
      <c r="F19" s="194"/>
      <c r="G19" s="194"/>
      <c r="H19" s="194"/>
      <c r="I19" s="194"/>
    </row>
    <row r="20" spans="1:12" ht="5.25" customHeight="1" x14ac:dyDescent="0.2">
      <c r="A20" s="194"/>
      <c r="B20" s="194"/>
      <c r="C20" s="194"/>
      <c r="D20" s="194"/>
      <c r="E20" s="194"/>
      <c r="F20" s="194"/>
      <c r="G20" s="194"/>
      <c r="H20" s="194"/>
      <c r="I20" s="194"/>
    </row>
    <row r="21" spans="1:12" ht="12.75" customHeight="1" x14ac:dyDescent="0.2">
      <c r="A21" s="194" t="s">
        <v>129</v>
      </c>
      <c r="B21" s="194"/>
      <c r="C21" s="194"/>
      <c r="D21" s="194"/>
      <c r="E21" s="194"/>
      <c r="F21" s="194"/>
      <c r="G21" s="194"/>
      <c r="H21" s="194"/>
      <c r="I21" s="194"/>
    </row>
    <row r="22" spans="1:12" x14ac:dyDescent="0.2">
      <c r="A22" s="172" t="s">
        <v>12</v>
      </c>
      <c r="B22" s="173"/>
      <c r="C22" s="173"/>
      <c r="D22" s="173"/>
      <c r="E22" s="173"/>
      <c r="F22" s="173"/>
      <c r="G22" s="173"/>
      <c r="H22" s="173"/>
      <c r="I22" s="174"/>
    </row>
    <row r="23" spans="1:12" x14ac:dyDescent="0.2">
      <c r="A23" s="8"/>
      <c r="B23" s="9"/>
      <c r="C23" s="11" t="s">
        <v>27</v>
      </c>
      <c r="D23" s="12" t="s">
        <v>28</v>
      </c>
      <c r="E23" s="12" t="s">
        <v>31</v>
      </c>
      <c r="F23" s="12" t="s">
        <v>33</v>
      </c>
      <c r="G23" s="12" t="s">
        <v>34</v>
      </c>
      <c r="H23" s="12" t="s">
        <v>35</v>
      </c>
      <c r="I23" s="12" t="s">
        <v>36</v>
      </c>
    </row>
    <row r="24" spans="1:12" x14ac:dyDescent="0.2">
      <c r="A24" s="8"/>
      <c r="B24" s="9"/>
      <c r="C24" s="11" t="s">
        <v>10</v>
      </c>
      <c r="D24" s="12" t="s">
        <v>10</v>
      </c>
      <c r="E24" s="11" t="s">
        <v>10</v>
      </c>
      <c r="F24" s="11" t="s">
        <v>10</v>
      </c>
      <c r="G24" s="13" t="s">
        <v>10</v>
      </c>
      <c r="H24" s="11" t="s">
        <v>11</v>
      </c>
      <c r="I24" s="11" t="s">
        <v>11</v>
      </c>
    </row>
    <row r="25" spans="1:12" x14ac:dyDescent="0.2">
      <c r="A25" s="8" t="s">
        <v>0</v>
      </c>
      <c r="B25" s="9"/>
      <c r="C25" s="15">
        <v>280848</v>
      </c>
      <c r="D25" s="15">
        <v>286003</v>
      </c>
      <c r="E25" s="15">
        <v>286003</v>
      </c>
      <c r="F25" s="15">
        <v>292599</v>
      </c>
      <c r="G25" s="15">
        <v>292600</v>
      </c>
      <c r="H25" s="15">
        <v>299731</v>
      </c>
      <c r="I25" s="15">
        <v>299731</v>
      </c>
    </row>
    <row r="26" spans="1:12" x14ac:dyDescent="0.2">
      <c r="A26" s="8" t="s">
        <v>1</v>
      </c>
      <c r="B26" s="9"/>
      <c r="C26" s="15">
        <v>149687</v>
      </c>
      <c r="D26" s="15">
        <f t="shared" ref="D26:I26" si="0">C37</f>
        <v>117383</v>
      </c>
      <c r="E26" s="15">
        <f t="shared" si="0"/>
        <v>96587</v>
      </c>
      <c r="F26" s="15">
        <f t="shared" si="0"/>
        <v>57668.669999999955</v>
      </c>
      <c r="G26" s="15">
        <f t="shared" si="0"/>
        <v>35283.909999999945</v>
      </c>
      <c r="H26" s="15">
        <f t="shared" si="0"/>
        <v>109315.50999999992</v>
      </c>
      <c r="I26" s="15">
        <f t="shared" si="0"/>
        <v>119715.50999999989</v>
      </c>
    </row>
    <row r="27" spans="1:12" x14ac:dyDescent="0.2">
      <c r="A27" s="8" t="s">
        <v>2</v>
      </c>
      <c r="B27" s="9"/>
      <c r="C27" s="15">
        <v>188390</v>
      </c>
      <c r="D27" s="15">
        <v>204175</v>
      </c>
      <c r="E27" s="15">
        <v>208101.08</v>
      </c>
      <c r="F27" s="15">
        <v>172093.5</v>
      </c>
      <c r="G27" s="15">
        <v>256362</v>
      </c>
      <c r="H27" s="15">
        <v>210400</v>
      </c>
      <c r="I27" s="15">
        <v>210400</v>
      </c>
      <c r="L27" s="85"/>
    </row>
    <row r="28" spans="1:12" x14ac:dyDescent="0.2">
      <c r="A28" s="8" t="s">
        <v>3</v>
      </c>
      <c r="B28" s="9"/>
      <c r="C28" s="15">
        <v>220694</v>
      </c>
      <c r="D28" s="15">
        <v>224971</v>
      </c>
      <c r="E28" s="14">
        <v>247019.41</v>
      </c>
      <c r="F28" s="15">
        <v>194478.26</v>
      </c>
      <c r="G28" s="15">
        <v>182330.4</v>
      </c>
      <c r="H28" s="15">
        <v>200000</v>
      </c>
      <c r="I28" s="15">
        <v>200000</v>
      </c>
    </row>
    <row r="29" spans="1:12" x14ac:dyDescent="0.2">
      <c r="A29" s="8"/>
      <c r="B29" s="9"/>
      <c r="C29" s="15"/>
      <c r="D29" s="15"/>
      <c r="E29" s="15"/>
      <c r="F29" s="15"/>
      <c r="G29" s="15"/>
      <c r="H29" s="15"/>
      <c r="I29" s="15"/>
    </row>
    <row r="30" spans="1:12" x14ac:dyDescent="0.2">
      <c r="A30" s="8" t="s">
        <v>4</v>
      </c>
      <c r="B30" s="6"/>
      <c r="C30" s="16"/>
      <c r="D30" s="16"/>
      <c r="E30" s="16"/>
      <c r="F30" s="16"/>
      <c r="G30" s="16"/>
      <c r="H30" s="16"/>
      <c r="I30" s="14"/>
    </row>
    <row r="31" spans="1:12" x14ac:dyDescent="0.2">
      <c r="A31" s="8" t="s">
        <v>32</v>
      </c>
      <c r="B31" s="9"/>
      <c r="C31" s="47"/>
      <c r="D31" s="16"/>
      <c r="E31" s="16"/>
      <c r="F31" s="16"/>
      <c r="G31" s="16"/>
      <c r="H31" s="16"/>
      <c r="I31" s="14"/>
    </row>
    <row r="32" spans="1:12" x14ac:dyDescent="0.2">
      <c r="A32" s="25"/>
      <c r="B32" s="26"/>
      <c r="C32" s="15"/>
      <c r="D32" s="15"/>
      <c r="E32" s="15"/>
      <c r="F32" s="15"/>
      <c r="G32" s="15"/>
      <c r="H32" s="15"/>
      <c r="I32" s="15"/>
    </row>
    <row r="33" spans="1:9" x14ac:dyDescent="0.2">
      <c r="A33" s="25"/>
      <c r="B33" s="26"/>
      <c r="C33" s="15"/>
      <c r="D33" s="15"/>
      <c r="E33" s="15"/>
      <c r="F33" s="15"/>
      <c r="G33" s="15"/>
      <c r="H33" s="15"/>
      <c r="I33" s="15"/>
    </row>
    <row r="34" spans="1:9" x14ac:dyDescent="0.2">
      <c r="A34" s="25"/>
      <c r="B34" s="26"/>
      <c r="C34" s="15"/>
      <c r="D34" s="15"/>
      <c r="E34" s="15"/>
      <c r="F34" s="15"/>
      <c r="G34" s="15"/>
      <c r="H34" s="15"/>
      <c r="I34" s="15"/>
    </row>
    <row r="35" spans="1:9" x14ac:dyDescent="0.2">
      <c r="A35" s="8" t="s">
        <v>5</v>
      </c>
      <c r="B35" s="9"/>
      <c r="C35" s="14">
        <v>0</v>
      </c>
      <c r="D35" s="14">
        <f t="shared" ref="D35:F35" si="1">SUM(D32:D34)</f>
        <v>0</v>
      </c>
      <c r="E35" s="14">
        <f t="shared" si="1"/>
        <v>0</v>
      </c>
      <c r="F35" s="14">
        <f t="shared" si="1"/>
        <v>0</v>
      </c>
      <c r="G35" s="14">
        <f t="shared" ref="G35:I35" si="2">SUM(G32:G34)</f>
        <v>0</v>
      </c>
      <c r="H35" s="14">
        <f t="shared" si="2"/>
        <v>0</v>
      </c>
      <c r="I35" s="14">
        <f t="shared" si="2"/>
        <v>0</v>
      </c>
    </row>
    <row r="36" spans="1:9" x14ac:dyDescent="0.2">
      <c r="A36" s="8"/>
      <c r="B36" s="9"/>
      <c r="C36" s="15"/>
      <c r="D36" s="15"/>
      <c r="E36" s="15"/>
      <c r="F36" s="15"/>
      <c r="G36" s="15"/>
      <c r="H36" s="15"/>
      <c r="I36" s="15"/>
    </row>
    <row r="37" spans="1:9" x14ac:dyDescent="0.2">
      <c r="A37" s="8" t="s">
        <v>7</v>
      </c>
      <c r="B37" s="9"/>
      <c r="C37" s="14">
        <v>117383</v>
      </c>
      <c r="D37" s="14">
        <f>+D26+D27-D28+D35</f>
        <v>96587</v>
      </c>
      <c r="E37" s="14">
        <f t="shared" ref="E37" si="3">+E26+E27-E28+E35</f>
        <v>57668.669999999955</v>
      </c>
      <c r="F37" s="14">
        <f>+F26+F27-F28+F35</f>
        <v>35283.909999999945</v>
      </c>
      <c r="G37" s="14">
        <f>+G26+G27-G28+G35</f>
        <v>109315.50999999992</v>
      </c>
      <c r="H37" s="14">
        <f>+H26+H27-H28+H35</f>
        <v>119715.50999999989</v>
      </c>
      <c r="I37" s="14">
        <f t="shared" ref="I37" si="4">+I26+I27-I28+I35</f>
        <v>130115.50999999989</v>
      </c>
    </row>
    <row r="38" spans="1:9" x14ac:dyDescent="0.2">
      <c r="A38" s="25"/>
      <c r="B38" s="26"/>
      <c r="C38" s="28"/>
      <c r="D38" s="28"/>
      <c r="E38" s="15"/>
      <c r="F38" s="15"/>
      <c r="G38" s="15"/>
      <c r="H38" s="15"/>
      <c r="I38" s="15"/>
    </row>
    <row r="39" spans="1:9" x14ac:dyDescent="0.2">
      <c r="A39" s="8" t="s">
        <v>24</v>
      </c>
      <c r="B39" s="9"/>
      <c r="C39" s="28">
        <v>1752</v>
      </c>
      <c r="D39" s="28">
        <v>564</v>
      </c>
      <c r="E39" s="15">
        <v>2257.1999999999998</v>
      </c>
      <c r="F39" s="15">
        <v>15214.86</v>
      </c>
      <c r="G39" s="15">
        <v>0</v>
      </c>
      <c r="H39" s="15">
        <v>0</v>
      </c>
      <c r="I39" s="15">
        <v>0</v>
      </c>
    </row>
    <row r="40" spans="1:9" x14ac:dyDescent="0.2">
      <c r="A40" s="25"/>
      <c r="B40" s="26"/>
      <c r="C40" s="28"/>
      <c r="D40" s="28"/>
      <c r="E40" s="15"/>
      <c r="F40" s="15"/>
      <c r="G40" s="15"/>
      <c r="H40" s="15"/>
      <c r="I40" s="15"/>
    </row>
    <row r="41" spans="1:9" x14ac:dyDescent="0.2">
      <c r="A41" s="8" t="s">
        <v>25</v>
      </c>
      <c r="B41" s="29"/>
      <c r="C41" s="30">
        <v>115631</v>
      </c>
      <c r="D41" s="30">
        <f t="shared" ref="D41:I41" si="5">D37-D39</f>
        <v>96023</v>
      </c>
      <c r="E41" s="31">
        <f t="shared" si="5"/>
        <v>55411.469999999958</v>
      </c>
      <c r="F41" s="31">
        <f t="shared" si="5"/>
        <v>20069.049999999945</v>
      </c>
      <c r="G41" s="31">
        <f t="shared" si="5"/>
        <v>109315.50999999992</v>
      </c>
      <c r="H41" s="31">
        <f t="shared" si="5"/>
        <v>119715.50999999989</v>
      </c>
      <c r="I41" s="31">
        <f t="shared" si="5"/>
        <v>130115.50999999989</v>
      </c>
    </row>
    <row r="42" spans="1:9" x14ac:dyDescent="0.2">
      <c r="A42" s="32"/>
      <c r="B42" s="32"/>
      <c r="C42" s="33"/>
      <c r="D42" s="33"/>
      <c r="E42" s="33"/>
      <c r="F42" s="33"/>
      <c r="G42" s="33"/>
      <c r="H42" s="33"/>
      <c r="I42" s="33"/>
    </row>
    <row r="43" spans="1:9" x14ac:dyDescent="0.2">
      <c r="A43" s="34" t="s">
        <v>26</v>
      </c>
      <c r="B43" s="3"/>
      <c r="C43" s="35"/>
      <c r="D43" s="35"/>
      <c r="E43" s="35"/>
      <c r="F43" s="35"/>
      <c r="G43" s="35"/>
      <c r="H43" s="35"/>
      <c r="I43" s="35"/>
    </row>
    <row r="44" spans="1:9" x14ac:dyDescent="0.2">
      <c r="A44" s="36" t="s">
        <v>30</v>
      </c>
      <c r="B44" s="26"/>
      <c r="C44" s="28"/>
      <c r="D44" s="28"/>
      <c r="E44" s="28"/>
      <c r="F44" s="28"/>
      <c r="G44" s="28"/>
      <c r="H44" s="28"/>
      <c r="I44" s="28"/>
    </row>
    <row r="45" spans="1:9" x14ac:dyDescent="0.2">
      <c r="A45" s="8"/>
      <c r="B45" s="9"/>
      <c r="C45" s="15"/>
      <c r="D45" s="15"/>
      <c r="E45" s="15"/>
      <c r="F45" s="15"/>
      <c r="G45" s="15"/>
      <c r="H45" s="15"/>
      <c r="I45" s="15"/>
    </row>
    <row r="46" spans="1:9" x14ac:dyDescent="0.2">
      <c r="A46" s="8" t="s">
        <v>6</v>
      </c>
      <c r="B46" s="9"/>
      <c r="C46" s="15"/>
      <c r="D46" s="15"/>
      <c r="E46" s="15"/>
      <c r="F46" s="15"/>
      <c r="G46" s="15"/>
      <c r="H46" s="15"/>
      <c r="I46" s="15"/>
    </row>
    <row r="47" spans="1:9" x14ac:dyDescent="0.2">
      <c r="A47" s="8"/>
      <c r="B47" s="9"/>
      <c r="C47" s="15"/>
      <c r="D47" s="15"/>
      <c r="E47" s="15"/>
      <c r="F47" s="15"/>
      <c r="G47" s="15"/>
      <c r="H47" s="15"/>
      <c r="I47" s="15"/>
    </row>
    <row r="48" spans="1:9" x14ac:dyDescent="0.2">
      <c r="A48" s="36" t="s">
        <v>8</v>
      </c>
      <c r="B48" s="29"/>
      <c r="C48" s="15"/>
      <c r="D48" s="15"/>
      <c r="E48" s="15"/>
      <c r="F48" s="15"/>
      <c r="G48" s="15"/>
      <c r="H48" s="15"/>
      <c r="I48" s="15"/>
    </row>
    <row r="49" spans="1:9" x14ac:dyDescent="0.2">
      <c r="A49" s="37" t="s">
        <v>9</v>
      </c>
      <c r="B49" s="38"/>
      <c r="C49" s="15"/>
      <c r="D49" s="15"/>
      <c r="E49" s="15"/>
      <c r="F49" s="15"/>
      <c r="G49" s="15"/>
      <c r="H49" s="15"/>
      <c r="I49" s="15"/>
    </row>
  </sheetData>
  <sheetProtection selectLockedCells="1"/>
  <mergeCells count="4">
    <mergeCell ref="A8:I10"/>
    <mergeCell ref="A19:I20"/>
    <mergeCell ref="A21:I21"/>
    <mergeCell ref="A22:I22"/>
  </mergeCells>
  <printOptions horizontalCentered="1"/>
  <pageMargins left="0.75" right="0.75" top="0.6" bottom="0.55000000000000004" header="0.28000000000000003" footer="0.16"/>
  <pageSetup scale="8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1FCC0-445C-41DC-8DFB-3DB53B0493DA}">
  <sheetPr>
    <pageSetUpPr fitToPage="1"/>
  </sheetPr>
  <dimension ref="A2:I45"/>
  <sheetViews>
    <sheetView zoomScaleNormal="100" workbookViewId="0">
      <selection activeCell="A8" sqref="A8:I8"/>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9" s="7" customFormat="1" x14ac:dyDescent="0.2">
      <c r="A2" s="7" t="s">
        <v>13</v>
      </c>
      <c r="B2" s="2" t="s">
        <v>49</v>
      </c>
      <c r="C2" s="2"/>
      <c r="D2" s="2"/>
      <c r="G2" s="94" t="s">
        <v>14</v>
      </c>
      <c r="H2" s="91" t="s">
        <v>166</v>
      </c>
      <c r="I2" s="2"/>
    </row>
    <row r="3" spans="1:9" s="7" customFormat="1" x14ac:dyDescent="0.2">
      <c r="A3" s="7" t="s">
        <v>22</v>
      </c>
      <c r="B3" s="2" t="s">
        <v>139</v>
      </c>
      <c r="C3" s="2"/>
      <c r="D3" s="2"/>
      <c r="G3" s="94" t="s">
        <v>15</v>
      </c>
      <c r="H3" s="5" t="s">
        <v>167</v>
      </c>
      <c r="I3" s="5"/>
    </row>
    <row r="4" spans="1:9" s="7" customFormat="1" x14ac:dyDescent="0.2">
      <c r="A4" s="7" t="s">
        <v>16</v>
      </c>
      <c r="B4" s="2" t="s">
        <v>175</v>
      </c>
      <c r="C4" s="2"/>
      <c r="D4" s="2"/>
      <c r="G4" s="94" t="s">
        <v>18</v>
      </c>
      <c r="H4" s="2" t="s">
        <v>41</v>
      </c>
      <c r="I4" s="2"/>
    </row>
    <row r="5" spans="1:9" s="7" customFormat="1" x14ac:dyDescent="0.2">
      <c r="A5" s="7" t="s">
        <v>17</v>
      </c>
      <c r="B5" s="5" t="s">
        <v>176</v>
      </c>
      <c r="C5" s="5"/>
      <c r="D5" s="5"/>
      <c r="G5" s="94" t="s">
        <v>19</v>
      </c>
      <c r="H5" s="5" t="s">
        <v>177</v>
      </c>
      <c r="I5" s="5"/>
    </row>
    <row r="8" spans="1:9" s="7" customFormat="1" x14ac:dyDescent="0.2">
      <c r="A8" s="201" t="s">
        <v>178</v>
      </c>
      <c r="B8" s="201"/>
      <c r="C8" s="201"/>
      <c r="D8" s="201"/>
      <c r="E8" s="201"/>
      <c r="F8" s="201"/>
      <c r="G8" s="201"/>
      <c r="H8" s="201"/>
      <c r="I8" s="201"/>
    </row>
    <row r="9" spans="1:9" s="7" customFormat="1" x14ac:dyDescent="0.2"/>
    <row r="10" spans="1:9" s="95" customFormat="1" x14ac:dyDescent="0.2">
      <c r="A10" s="176" t="s">
        <v>172</v>
      </c>
      <c r="B10" s="176"/>
      <c r="C10" s="176"/>
      <c r="D10" s="176"/>
      <c r="E10" s="176"/>
      <c r="F10" s="176"/>
      <c r="G10" s="176"/>
      <c r="H10" s="176"/>
      <c r="I10" s="176"/>
    </row>
    <row r="11" spans="1:9" s="7" customFormat="1" x14ac:dyDescent="0.2"/>
    <row r="12" spans="1:9" s="7" customFormat="1" ht="132" customHeight="1" x14ac:dyDescent="0.2">
      <c r="A12" s="176" t="s">
        <v>179</v>
      </c>
      <c r="B12" s="176"/>
      <c r="C12" s="176"/>
      <c r="D12" s="176"/>
      <c r="E12" s="176"/>
      <c r="F12" s="176"/>
      <c r="G12" s="176"/>
      <c r="H12" s="176"/>
      <c r="I12" s="176"/>
    </row>
    <row r="13" spans="1:9" s="7" customFormat="1" x14ac:dyDescent="0.2"/>
    <row r="14" spans="1:9" s="7" customFormat="1" x14ac:dyDescent="0.2">
      <c r="A14" s="7" t="s">
        <v>180</v>
      </c>
    </row>
    <row r="15" spans="1:9" s="7" customFormat="1" x14ac:dyDescent="0.2"/>
    <row r="16" spans="1:9" s="7" customFormat="1" ht="37.700000000000003" customHeight="1" x14ac:dyDescent="0.2">
      <c r="A16" s="176" t="s">
        <v>181</v>
      </c>
      <c r="B16" s="176"/>
      <c r="C16" s="176"/>
      <c r="D16" s="176"/>
      <c r="E16" s="176"/>
      <c r="F16" s="176"/>
      <c r="G16" s="176"/>
      <c r="H16" s="176"/>
      <c r="I16" s="176"/>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203441</v>
      </c>
      <c r="D21" s="15">
        <v>203441</v>
      </c>
      <c r="E21" s="15">
        <v>203441</v>
      </c>
      <c r="F21" s="15">
        <v>203441</v>
      </c>
      <c r="G21" s="15">
        <v>203441</v>
      </c>
      <c r="H21" s="15">
        <v>203441</v>
      </c>
      <c r="I21" s="15">
        <v>203441</v>
      </c>
    </row>
    <row r="22" spans="1:9" x14ac:dyDescent="0.2">
      <c r="A22" s="8" t="s">
        <v>1</v>
      </c>
      <c r="B22" s="9"/>
      <c r="C22" s="14">
        <v>216438</v>
      </c>
      <c r="D22" s="15">
        <v>175302.99</v>
      </c>
      <c r="E22" s="15">
        <v>168718.19999999998</v>
      </c>
      <c r="F22" s="15">
        <v>60630.289999999979</v>
      </c>
      <c r="G22" s="15">
        <f>F33</f>
        <v>5518.2199999999793</v>
      </c>
      <c r="H22" s="15">
        <f>G33</f>
        <v>5518.2199999999793</v>
      </c>
      <c r="I22" s="15">
        <f>H33</f>
        <v>5518.2199999999793</v>
      </c>
    </row>
    <row r="23" spans="1:9" x14ac:dyDescent="0.2">
      <c r="A23" s="8" t="s">
        <v>2</v>
      </c>
      <c r="B23" s="9"/>
      <c r="C23" s="14">
        <v>0</v>
      </c>
      <c r="D23" s="15">
        <v>0</v>
      </c>
      <c r="E23" s="15">
        <v>0</v>
      </c>
      <c r="F23" s="15">
        <v>0</v>
      </c>
      <c r="G23" s="15">
        <v>0</v>
      </c>
      <c r="H23" s="15">
        <v>0</v>
      </c>
      <c r="I23" s="15">
        <v>0</v>
      </c>
    </row>
    <row r="24" spans="1:9" x14ac:dyDescent="0.2">
      <c r="A24" s="8" t="s">
        <v>3</v>
      </c>
      <c r="B24" s="9"/>
      <c r="C24" s="14">
        <v>41135.01</v>
      </c>
      <c r="D24" s="15">
        <v>6584.79</v>
      </c>
      <c r="E24" s="15">
        <v>108087.91</v>
      </c>
      <c r="F24" s="14">
        <v>55112.07</v>
      </c>
      <c r="G24" s="15">
        <v>0</v>
      </c>
      <c r="H24" s="15">
        <v>0</v>
      </c>
      <c r="I24" s="15">
        <v>0</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17" t="s">
        <v>32</v>
      </c>
      <c r="B27" s="18"/>
      <c r="C27" s="19"/>
      <c r="D27" s="20"/>
      <c r="E27" s="21"/>
      <c r="F27" s="21"/>
      <c r="G27" s="16"/>
      <c r="H27" s="16"/>
      <c r="I27" s="14"/>
    </row>
    <row r="28" spans="1:9" x14ac:dyDescent="0.2">
      <c r="A28" s="22"/>
      <c r="B28" s="23"/>
      <c r="C28" s="19"/>
      <c r="D28" s="24"/>
      <c r="E28" s="24"/>
      <c r="F28" s="24"/>
      <c r="G28" s="15"/>
      <c r="H28" s="15"/>
      <c r="I28" s="15"/>
    </row>
    <row r="29" spans="1:9" ht="12.75" customHeight="1" x14ac:dyDescent="0.2">
      <c r="A29" s="22"/>
      <c r="B29" s="23"/>
      <c r="C29" s="19"/>
      <c r="D29" s="24"/>
      <c r="E29" s="24"/>
      <c r="F29" s="24"/>
      <c r="G29" s="15"/>
      <c r="H29" s="15"/>
      <c r="I29" s="15"/>
    </row>
    <row r="30" spans="1:9" x14ac:dyDescent="0.2">
      <c r="A30" s="22"/>
      <c r="B30" s="23"/>
      <c r="C30" s="19"/>
      <c r="D30" s="24"/>
      <c r="E30" s="24"/>
      <c r="F30" s="24"/>
      <c r="G30" s="15"/>
      <c r="H30" s="15"/>
      <c r="I30" s="15"/>
    </row>
    <row r="31" spans="1:9" x14ac:dyDescent="0.2">
      <c r="A31" s="8" t="s">
        <v>5</v>
      </c>
      <c r="B31" s="9"/>
      <c r="C31" s="14">
        <v>0</v>
      </c>
      <c r="D31" s="14">
        <v>0</v>
      </c>
      <c r="E31" s="14">
        <v>0</v>
      </c>
      <c r="F31" s="14">
        <v>0</v>
      </c>
      <c r="G31" s="14">
        <f>SUM(G28:G30)</f>
        <v>0</v>
      </c>
      <c r="H31" s="14">
        <f>SUM(H28:H30)</f>
        <v>0</v>
      </c>
      <c r="I31" s="14">
        <f>SUM(I28:I30)</f>
        <v>0</v>
      </c>
    </row>
    <row r="32" spans="1:9" x14ac:dyDescent="0.2">
      <c r="A32" s="8"/>
      <c r="B32" s="9"/>
      <c r="C32" s="14"/>
      <c r="D32" s="15"/>
      <c r="E32" s="15"/>
      <c r="F32" s="15"/>
      <c r="G32" s="15"/>
      <c r="H32" s="15"/>
      <c r="I32" s="15"/>
    </row>
    <row r="33" spans="1:9" x14ac:dyDescent="0.2">
      <c r="A33" s="8" t="s">
        <v>7</v>
      </c>
      <c r="B33" s="9"/>
      <c r="C33" s="14">
        <v>175302.99</v>
      </c>
      <c r="D33" s="14">
        <v>168718.19999999998</v>
      </c>
      <c r="E33" s="14">
        <v>60630.289999999979</v>
      </c>
      <c r="F33" s="14">
        <v>5518.2199999999793</v>
      </c>
      <c r="G33" s="14">
        <f>+G22+G23-G24+G31</f>
        <v>5518.2199999999793</v>
      </c>
      <c r="H33" s="14">
        <f>+H22+H23-H24+H31</f>
        <v>5518.2199999999793</v>
      </c>
      <c r="I33" s="14">
        <f>+I22+I23-I24+I31</f>
        <v>5518.2199999999793</v>
      </c>
    </row>
    <row r="34" spans="1:9" x14ac:dyDescent="0.2">
      <c r="A34" s="25"/>
      <c r="B34" s="26"/>
      <c r="C34" s="27"/>
      <c r="D34" s="28"/>
      <c r="E34" s="28"/>
      <c r="F34" s="15"/>
      <c r="G34" s="15"/>
      <c r="H34" s="15"/>
      <c r="I34" s="15"/>
    </row>
    <row r="35" spans="1:9" x14ac:dyDescent="0.2">
      <c r="A35" s="8" t="s">
        <v>24</v>
      </c>
      <c r="B35" s="9"/>
      <c r="C35" s="27">
        <v>19584.79</v>
      </c>
      <c r="D35" s="28">
        <v>0</v>
      </c>
      <c r="E35" s="28">
        <v>54570.61</v>
      </c>
      <c r="F35" s="15">
        <v>0</v>
      </c>
      <c r="G35" s="15">
        <v>0</v>
      </c>
      <c r="H35" s="15">
        <v>0</v>
      </c>
      <c r="I35" s="15">
        <v>0</v>
      </c>
    </row>
    <row r="36" spans="1:9" x14ac:dyDescent="0.2">
      <c r="A36" s="25"/>
      <c r="B36" s="26"/>
      <c r="C36" s="27"/>
      <c r="D36" s="28"/>
      <c r="E36" s="28"/>
      <c r="F36" s="15"/>
      <c r="G36" s="15"/>
      <c r="H36" s="15"/>
      <c r="I36" s="15"/>
    </row>
    <row r="37" spans="1:9" x14ac:dyDescent="0.2">
      <c r="A37" s="8" t="s">
        <v>25</v>
      </c>
      <c r="B37" s="29"/>
      <c r="C37" s="30">
        <f t="shared" ref="C37:I37" si="0">C33-C35</f>
        <v>155718.19999999998</v>
      </c>
      <c r="D37" s="30">
        <f t="shared" si="0"/>
        <v>168718.19999999998</v>
      </c>
      <c r="E37" s="30">
        <f t="shared" si="0"/>
        <v>6059.6799999999785</v>
      </c>
      <c r="F37" s="31">
        <f t="shared" si="0"/>
        <v>5518.2199999999793</v>
      </c>
      <c r="G37" s="31">
        <f t="shared" si="0"/>
        <v>5518.2199999999793</v>
      </c>
      <c r="H37" s="31">
        <f t="shared" si="0"/>
        <v>5518.2199999999793</v>
      </c>
      <c r="I37" s="31">
        <f t="shared" si="0"/>
        <v>5518.2199999999793</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8"/>
    <mergeCell ref="A10:I10"/>
    <mergeCell ref="A12:I12"/>
    <mergeCell ref="A16:I16"/>
    <mergeCell ref="A18:I18"/>
  </mergeCells>
  <printOptions horizontalCentered="1"/>
  <pageMargins left="0.75" right="0.75" top="0.6" bottom="0.55000000000000004" header="0.28000000000000003" footer="0.16"/>
  <pageSetup scale="76"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2DFC9-84C2-47F3-A721-3774EBD38A99}">
  <sheetPr>
    <pageSetUpPr fitToPage="1"/>
  </sheetPr>
  <dimension ref="A2:Q45"/>
  <sheetViews>
    <sheetView topLeftCell="A10" zoomScaleNormal="100" zoomScaleSheetLayoutView="100" zoomScalePageLayoutView="90" workbookViewId="0">
      <selection activeCell="E11" sqref="E11"/>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2" spans="1:17" x14ac:dyDescent="0.2">
      <c r="A2" s="7" t="s">
        <v>13</v>
      </c>
      <c r="B2" s="2" t="s">
        <v>49</v>
      </c>
      <c r="C2" s="2"/>
      <c r="D2" s="2"/>
      <c r="G2" s="94" t="s">
        <v>14</v>
      </c>
      <c r="H2" s="40" t="s">
        <v>303</v>
      </c>
      <c r="I2" s="2"/>
    </row>
    <row r="3" spans="1:17" x14ac:dyDescent="0.2">
      <c r="A3" s="7" t="s">
        <v>22</v>
      </c>
      <c r="B3" s="2" t="s">
        <v>339</v>
      </c>
      <c r="C3" s="2"/>
      <c r="D3" s="2"/>
      <c r="G3" s="94" t="s">
        <v>15</v>
      </c>
      <c r="H3" s="42" t="s">
        <v>305</v>
      </c>
      <c r="I3" s="5"/>
    </row>
    <row r="4" spans="1:17" x14ac:dyDescent="0.2">
      <c r="A4" s="7" t="s">
        <v>16</v>
      </c>
      <c r="B4" s="2" t="s">
        <v>340</v>
      </c>
      <c r="C4" s="2"/>
      <c r="D4" s="2"/>
      <c r="G4" s="94" t="s">
        <v>18</v>
      </c>
      <c r="H4" s="2" t="s">
        <v>41</v>
      </c>
      <c r="I4" s="2"/>
    </row>
    <row r="5" spans="1:17" x14ac:dyDescent="0.2">
      <c r="A5" s="7" t="s">
        <v>17</v>
      </c>
      <c r="B5" s="2" t="s">
        <v>341</v>
      </c>
      <c r="C5" s="5"/>
      <c r="D5" s="5"/>
      <c r="G5" s="94" t="s">
        <v>19</v>
      </c>
      <c r="H5" s="5" t="s">
        <v>342</v>
      </c>
      <c r="I5" s="5"/>
    </row>
    <row r="8" spans="1:17" x14ac:dyDescent="0.2">
      <c r="A8" s="7" t="s">
        <v>343</v>
      </c>
    </row>
    <row r="9" spans="1:17" ht="7.5" customHeight="1" x14ac:dyDescent="0.2"/>
    <row r="10" spans="1:17" x14ac:dyDescent="0.2">
      <c r="A10" s="7" t="s">
        <v>344</v>
      </c>
    </row>
    <row r="11" spans="1:17" ht="7.5" customHeight="1" x14ac:dyDescent="0.2"/>
    <row r="12" spans="1:17" ht="30" customHeight="1" x14ac:dyDescent="0.2">
      <c r="A12" s="176" t="s">
        <v>345</v>
      </c>
      <c r="B12" s="176"/>
      <c r="C12" s="176"/>
      <c r="D12" s="176"/>
      <c r="E12" s="176"/>
      <c r="F12" s="176"/>
      <c r="G12" s="176"/>
      <c r="H12" s="176"/>
      <c r="I12" s="176"/>
      <c r="K12" s="150"/>
      <c r="L12" s="150"/>
      <c r="M12" s="150"/>
      <c r="N12" s="150"/>
      <c r="O12" s="150"/>
      <c r="P12" s="150"/>
      <c r="Q12" s="150"/>
    </row>
    <row r="13" spans="1:17" x14ac:dyDescent="0.2">
      <c r="K13" s="150"/>
      <c r="L13" s="150"/>
      <c r="M13" s="150"/>
      <c r="N13" s="150"/>
      <c r="O13" s="150"/>
      <c r="P13" s="150"/>
      <c r="Q13" s="150"/>
    </row>
    <row r="14" spans="1:17" x14ac:dyDescent="0.2">
      <c r="A14" s="7" t="s">
        <v>312</v>
      </c>
      <c r="K14" s="150"/>
      <c r="L14" s="150"/>
      <c r="M14" s="150"/>
      <c r="N14" s="150"/>
      <c r="O14" s="150"/>
      <c r="P14" s="150"/>
      <c r="Q14" s="150"/>
    </row>
    <row r="15" spans="1:17" ht="7.5" customHeight="1" x14ac:dyDescent="0.2">
      <c r="K15" s="150"/>
      <c r="L15" s="150"/>
      <c r="M15" s="150"/>
      <c r="N15" s="150"/>
      <c r="O15" s="150"/>
      <c r="P15" s="150"/>
      <c r="Q15" s="150"/>
    </row>
    <row r="16" spans="1:17" x14ac:dyDescent="0.2">
      <c r="A16" s="188" t="s">
        <v>346</v>
      </c>
      <c r="B16" s="188"/>
      <c r="C16" s="188"/>
      <c r="D16" s="188"/>
      <c r="E16" s="188"/>
      <c r="F16" s="188"/>
      <c r="G16" s="188"/>
      <c r="H16" s="188"/>
      <c r="I16" s="188"/>
    </row>
    <row r="17" spans="1:11" x14ac:dyDescent="0.2">
      <c r="K17" s="151"/>
    </row>
    <row r="18" spans="1:11" x14ac:dyDescent="0.2">
      <c r="A18" s="198" t="s">
        <v>12</v>
      </c>
      <c r="B18" s="199"/>
      <c r="C18" s="199"/>
      <c r="D18" s="199"/>
      <c r="E18" s="199"/>
      <c r="F18" s="199"/>
      <c r="G18" s="199"/>
      <c r="H18" s="199"/>
      <c r="I18" s="200"/>
    </row>
    <row r="19" spans="1:11" s="1" customFormat="1" x14ac:dyDescent="0.2">
      <c r="A19" s="43"/>
      <c r="B19" s="44"/>
      <c r="C19" s="45" t="s">
        <v>27</v>
      </c>
      <c r="D19" s="45" t="s">
        <v>28</v>
      </c>
      <c r="E19" s="45" t="s">
        <v>31</v>
      </c>
      <c r="F19" s="45" t="s">
        <v>33</v>
      </c>
      <c r="G19" s="45" t="s">
        <v>34</v>
      </c>
      <c r="H19" s="45" t="s">
        <v>35</v>
      </c>
      <c r="I19" s="45" t="s">
        <v>36</v>
      </c>
    </row>
    <row r="20" spans="1:11" x14ac:dyDescent="0.2">
      <c r="A20" s="17"/>
      <c r="B20" s="18"/>
      <c r="C20" s="139" t="s">
        <v>10</v>
      </c>
      <c r="D20" s="139" t="s">
        <v>10</v>
      </c>
      <c r="E20" s="122" t="s">
        <v>10</v>
      </c>
      <c r="F20" s="122" t="s">
        <v>10</v>
      </c>
      <c r="G20" s="13" t="s">
        <v>10</v>
      </c>
      <c r="H20" s="139" t="s">
        <v>11</v>
      </c>
      <c r="I20" s="139" t="s">
        <v>11</v>
      </c>
    </row>
    <row r="21" spans="1:11" x14ac:dyDescent="0.2">
      <c r="A21" s="17" t="s">
        <v>0</v>
      </c>
      <c r="B21" s="18"/>
      <c r="C21" s="24">
        <v>191279</v>
      </c>
      <c r="D21" s="24">
        <v>231850</v>
      </c>
      <c r="E21" s="24">
        <v>231850</v>
      </c>
      <c r="F21" s="24">
        <v>246549</v>
      </c>
      <c r="G21" s="24">
        <v>249740</v>
      </c>
      <c r="H21" s="24">
        <v>253073</v>
      </c>
      <c r="I21" s="24">
        <v>253073</v>
      </c>
    </row>
    <row r="22" spans="1:11" x14ac:dyDescent="0.2">
      <c r="A22" s="17" t="s">
        <v>1</v>
      </c>
      <c r="B22" s="18"/>
      <c r="C22" s="24">
        <v>2869</v>
      </c>
      <c r="D22" s="24">
        <v>1</v>
      </c>
      <c r="E22" s="24">
        <v>46877</v>
      </c>
      <c r="F22" s="24">
        <v>78710.87</v>
      </c>
      <c r="G22" s="24">
        <f t="shared" ref="G22:I22" si="0">F33</f>
        <v>154548.01999999999</v>
      </c>
      <c r="H22" s="24">
        <f t="shared" si="0"/>
        <v>235200.31</v>
      </c>
      <c r="I22" s="24">
        <f t="shared" si="0"/>
        <v>235200.31</v>
      </c>
    </row>
    <row r="23" spans="1:11" x14ac:dyDescent="0.2">
      <c r="A23" s="17" t="s">
        <v>2</v>
      </c>
      <c r="B23" s="18"/>
      <c r="C23" s="24">
        <v>0</v>
      </c>
      <c r="D23" s="24">
        <v>0</v>
      </c>
      <c r="E23" s="24">
        <v>0</v>
      </c>
      <c r="F23" s="24">
        <v>0</v>
      </c>
      <c r="G23" s="24">
        <v>0</v>
      </c>
      <c r="H23" s="24">
        <v>253073</v>
      </c>
      <c r="I23" s="24">
        <v>253073</v>
      </c>
    </row>
    <row r="24" spans="1:11" x14ac:dyDescent="0.2">
      <c r="A24" s="17" t="s">
        <v>3</v>
      </c>
      <c r="B24" s="18"/>
      <c r="C24" s="24">
        <v>2868</v>
      </c>
      <c r="D24" s="24">
        <v>137124</v>
      </c>
      <c r="E24" s="24">
        <v>147948.13</v>
      </c>
      <c r="F24" s="24">
        <v>161162.85</v>
      </c>
      <c r="G24" s="24">
        <v>157347.71</v>
      </c>
      <c r="H24" s="24">
        <v>253073</v>
      </c>
      <c r="I24" s="24">
        <v>253073</v>
      </c>
      <c r="K24" s="76"/>
    </row>
    <row r="25" spans="1:11" x14ac:dyDescent="0.2">
      <c r="A25" s="17"/>
      <c r="B25" s="18"/>
      <c r="C25" s="24"/>
      <c r="D25" s="24"/>
      <c r="E25" s="24"/>
      <c r="F25" s="24"/>
      <c r="G25" s="24"/>
      <c r="H25" s="24"/>
      <c r="I25" s="24"/>
    </row>
    <row r="26" spans="1:11" x14ac:dyDescent="0.2">
      <c r="A26" s="17" t="s">
        <v>4</v>
      </c>
      <c r="B26" s="5"/>
      <c r="C26" s="21"/>
      <c r="D26" s="21"/>
      <c r="E26" s="21"/>
      <c r="F26" s="21"/>
      <c r="G26" s="21"/>
      <c r="H26" s="19"/>
      <c r="I26" s="19"/>
    </row>
    <row r="27" spans="1:11" x14ac:dyDescent="0.2">
      <c r="A27" s="8" t="s">
        <v>314</v>
      </c>
      <c r="B27" s="5"/>
      <c r="C27" s="76"/>
      <c r="D27" s="76"/>
      <c r="E27" s="76"/>
      <c r="F27" s="76"/>
      <c r="G27" s="76"/>
      <c r="H27" s="143"/>
      <c r="I27" s="143"/>
    </row>
    <row r="28" spans="1:11" x14ac:dyDescent="0.2">
      <c r="A28" s="22" t="s">
        <v>347</v>
      </c>
      <c r="B28" s="23"/>
      <c r="C28" s="24"/>
      <c r="D28" s="24">
        <v>184000</v>
      </c>
      <c r="E28" s="24">
        <v>179782</v>
      </c>
      <c r="F28" s="24">
        <v>237000</v>
      </c>
      <c r="G28" s="24">
        <v>238000</v>
      </c>
      <c r="H28" s="24"/>
      <c r="I28" s="24"/>
    </row>
    <row r="29" spans="1:11" x14ac:dyDescent="0.2">
      <c r="A29" s="22" t="s">
        <v>348</v>
      </c>
      <c r="B29" s="23"/>
      <c r="C29" s="24"/>
      <c r="D29" s="24"/>
      <c r="E29" s="24"/>
      <c r="F29" s="24"/>
      <c r="G29" s="24"/>
      <c r="H29" s="24"/>
      <c r="I29" s="24"/>
    </row>
    <row r="30" spans="1:11" x14ac:dyDescent="0.2">
      <c r="A30" s="22"/>
      <c r="B30" s="23"/>
      <c r="C30" s="24"/>
      <c r="D30" s="24"/>
      <c r="E30" s="24"/>
      <c r="F30" s="24"/>
      <c r="G30" s="24"/>
      <c r="H30" s="24"/>
      <c r="I30" s="24"/>
    </row>
    <row r="31" spans="1:11" x14ac:dyDescent="0.2">
      <c r="A31" s="17" t="s">
        <v>5</v>
      </c>
      <c r="B31" s="18"/>
      <c r="C31" s="24"/>
      <c r="D31" s="24">
        <v>184000</v>
      </c>
      <c r="E31" s="24">
        <v>179782</v>
      </c>
      <c r="F31" s="24">
        <v>237000</v>
      </c>
      <c r="G31" s="24">
        <f t="shared" ref="G31:I31" si="1">SUM(G28:G30)</f>
        <v>238000</v>
      </c>
      <c r="H31" s="24">
        <f t="shared" si="1"/>
        <v>0</v>
      </c>
      <c r="I31" s="24">
        <f t="shared" si="1"/>
        <v>0</v>
      </c>
    </row>
    <row r="32" spans="1:11" x14ac:dyDescent="0.2">
      <c r="A32" s="17"/>
      <c r="B32" s="18"/>
      <c r="C32" s="24"/>
      <c r="D32" s="24"/>
      <c r="E32" s="24"/>
      <c r="F32" s="24"/>
      <c r="G32" s="24"/>
      <c r="H32" s="24"/>
      <c r="I32" s="24"/>
    </row>
    <row r="33" spans="1:9" x14ac:dyDescent="0.2">
      <c r="A33" s="17" t="s">
        <v>7</v>
      </c>
      <c r="B33" s="18"/>
      <c r="C33" s="19">
        <v>1</v>
      </c>
      <c r="D33" s="19">
        <v>46877</v>
      </c>
      <c r="E33" s="19">
        <v>78710.87</v>
      </c>
      <c r="F33" s="19">
        <v>154548.01999999999</v>
      </c>
      <c r="G33" s="19">
        <f>+G22+G23-G24+G31</f>
        <v>235200.31</v>
      </c>
      <c r="H33" s="19">
        <f t="shared" ref="H33:I33" si="2">+H22+H23-H24+H31</f>
        <v>235200.31</v>
      </c>
      <c r="I33" s="19">
        <f t="shared" si="2"/>
        <v>235200.31</v>
      </c>
    </row>
    <row r="34" spans="1:9" x14ac:dyDescent="0.2">
      <c r="A34" s="22"/>
      <c r="B34" s="23"/>
      <c r="C34" s="24"/>
      <c r="D34" s="24"/>
      <c r="E34" s="24"/>
      <c r="F34" s="24"/>
      <c r="G34" s="24"/>
      <c r="H34" s="24"/>
      <c r="I34" s="24"/>
    </row>
    <row r="35" spans="1:9" x14ac:dyDescent="0.2">
      <c r="A35" s="17" t="s">
        <v>24</v>
      </c>
      <c r="B35" s="18"/>
      <c r="C35" s="24">
        <v>0</v>
      </c>
      <c r="D35" s="24">
        <v>0</v>
      </c>
      <c r="E35" s="24">
        <v>0</v>
      </c>
      <c r="F35" s="24">
        <v>0</v>
      </c>
      <c r="G35" s="24">
        <v>0</v>
      </c>
      <c r="H35" s="24">
        <v>0</v>
      </c>
      <c r="I35" s="24">
        <v>0</v>
      </c>
    </row>
    <row r="36" spans="1:9" x14ac:dyDescent="0.2">
      <c r="A36" s="22"/>
      <c r="B36" s="23"/>
      <c r="C36" s="24"/>
      <c r="D36" s="24"/>
      <c r="E36" s="24"/>
      <c r="F36" s="24"/>
      <c r="G36" s="24"/>
      <c r="H36" s="24"/>
      <c r="I36" s="24"/>
    </row>
    <row r="37" spans="1:9" x14ac:dyDescent="0.2">
      <c r="A37" s="17" t="s">
        <v>25</v>
      </c>
      <c r="B37" s="142"/>
      <c r="C37" s="129">
        <v>1</v>
      </c>
      <c r="D37" s="129">
        <v>46877</v>
      </c>
      <c r="E37" s="129">
        <v>78710.87</v>
      </c>
      <c r="F37" s="129">
        <v>154548.01999999999</v>
      </c>
      <c r="G37" s="129">
        <f t="shared" ref="G37:I37" si="3">G33-G35</f>
        <v>235200.31</v>
      </c>
      <c r="H37" s="129">
        <f t="shared" si="3"/>
        <v>235200.31</v>
      </c>
      <c r="I37" s="129">
        <f t="shared" si="3"/>
        <v>235200.31</v>
      </c>
    </row>
    <row r="38" spans="1:9" x14ac:dyDescent="0.2">
      <c r="A38" s="144"/>
      <c r="B38" s="144"/>
      <c r="C38" s="145"/>
      <c r="D38" s="145"/>
      <c r="E38" s="145"/>
      <c r="F38" s="145"/>
      <c r="G38" s="145"/>
      <c r="H38" s="145"/>
      <c r="I38" s="145"/>
    </row>
    <row r="39" spans="1:9" x14ac:dyDescent="0.2">
      <c r="A39" s="146" t="s">
        <v>26</v>
      </c>
      <c r="B39" s="2"/>
      <c r="C39" s="133"/>
      <c r="D39" s="133"/>
      <c r="E39" s="133"/>
      <c r="F39" s="133"/>
      <c r="G39" s="133"/>
      <c r="H39" s="133"/>
      <c r="I39" s="133"/>
    </row>
    <row r="40" spans="1:9" x14ac:dyDescent="0.2">
      <c r="A40" s="147" t="s">
        <v>315</v>
      </c>
      <c r="B40" s="23"/>
      <c r="C40" s="128"/>
      <c r="D40" s="128"/>
      <c r="E40" s="128"/>
      <c r="F40" s="128"/>
      <c r="G40" s="128"/>
      <c r="H40" s="128"/>
      <c r="I40" s="128"/>
    </row>
    <row r="41" spans="1:9" x14ac:dyDescent="0.2">
      <c r="A41" s="17"/>
      <c r="B41" s="18"/>
      <c r="C41" s="24"/>
      <c r="D41" s="24"/>
      <c r="E41" s="24"/>
      <c r="F41" s="24"/>
      <c r="G41" s="24"/>
      <c r="H41" s="24"/>
      <c r="I41" s="24"/>
    </row>
    <row r="42" spans="1:9" x14ac:dyDescent="0.2">
      <c r="A42" s="17" t="s">
        <v>6</v>
      </c>
      <c r="B42" s="18"/>
      <c r="C42" s="24"/>
      <c r="D42" s="24"/>
      <c r="E42" s="24"/>
      <c r="F42" s="24"/>
      <c r="G42" s="24"/>
      <c r="H42" s="24"/>
      <c r="I42" s="24"/>
    </row>
    <row r="43" spans="1:9" x14ac:dyDescent="0.2">
      <c r="A43" s="17"/>
      <c r="B43" s="18"/>
      <c r="C43" s="24"/>
      <c r="D43" s="24"/>
      <c r="E43" s="24"/>
      <c r="F43" s="24"/>
      <c r="G43" s="24"/>
      <c r="H43" s="24"/>
      <c r="I43" s="24"/>
    </row>
    <row r="44" spans="1:9" x14ac:dyDescent="0.2">
      <c r="A44" s="147" t="s">
        <v>8</v>
      </c>
      <c r="B44" s="142"/>
      <c r="C44" s="24"/>
      <c r="D44" s="24"/>
      <c r="E44" s="24"/>
      <c r="F44" s="24"/>
      <c r="G44" s="24"/>
      <c r="H44" s="24"/>
      <c r="I44" s="24"/>
    </row>
    <row r="45" spans="1:9" x14ac:dyDescent="0.2">
      <c r="A45" s="148" t="s">
        <v>9</v>
      </c>
      <c r="B45" s="149"/>
      <c r="C45" s="24"/>
      <c r="D45" s="24"/>
      <c r="E45" s="24"/>
      <c r="F45" s="24"/>
      <c r="G45" s="24"/>
      <c r="H45" s="24"/>
      <c r="I45" s="24"/>
    </row>
  </sheetData>
  <mergeCells count="3">
    <mergeCell ref="A12:I12"/>
    <mergeCell ref="A16:I16"/>
    <mergeCell ref="A18:I18"/>
  </mergeCells>
  <printOptions horizontalCentered="1"/>
  <pageMargins left="0.75" right="0.75" top="0.6" bottom="0.55000000000000004" header="0.28000000000000003" footer="0.16"/>
  <pageSetup scale="94"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DA56D-3E65-4453-B545-EC23843DCEB6}">
  <sheetPr>
    <pageSetUpPr fitToPage="1"/>
  </sheetPr>
  <dimension ref="A2:I55"/>
  <sheetViews>
    <sheetView showWhiteSpace="0" topLeftCell="A13" zoomScaleNormal="100" workbookViewId="0">
      <selection activeCell="F12" sqref="F12"/>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9" x14ac:dyDescent="0.2">
      <c r="A2" s="1" t="s">
        <v>13</v>
      </c>
      <c r="B2" s="3" t="s">
        <v>49</v>
      </c>
      <c r="C2" s="3"/>
      <c r="D2" s="3"/>
      <c r="G2" s="4" t="s">
        <v>14</v>
      </c>
      <c r="H2" s="3" t="s">
        <v>65</v>
      </c>
      <c r="I2" s="3"/>
    </row>
    <row r="3" spans="1:9" x14ac:dyDescent="0.2">
      <c r="A3" s="1" t="s">
        <v>22</v>
      </c>
      <c r="B3" s="3" t="s">
        <v>66</v>
      </c>
      <c r="C3" s="3"/>
      <c r="D3" s="3"/>
      <c r="G3" s="4" t="s">
        <v>15</v>
      </c>
      <c r="H3" s="6" t="s">
        <v>67</v>
      </c>
      <c r="I3" s="6"/>
    </row>
    <row r="4" spans="1:9" x14ac:dyDescent="0.2">
      <c r="A4" s="1" t="s">
        <v>16</v>
      </c>
      <c r="B4" s="3" t="s">
        <v>81</v>
      </c>
      <c r="C4" s="3"/>
      <c r="D4" s="3"/>
      <c r="G4" s="4" t="s">
        <v>18</v>
      </c>
      <c r="H4" s="3" t="s">
        <v>41</v>
      </c>
      <c r="I4" s="3"/>
    </row>
    <row r="5" spans="1:9" x14ac:dyDescent="0.2">
      <c r="A5" s="1" t="s">
        <v>17</v>
      </c>
      <c r="B5" s="3" t="s">
        <v>82</v>
      </c>
      <c r="C5" s="6"/>
      <c r="D5" s="6"/>
      <c r="G5" s="4" t="s">
        <v>19</v>
      </c>
      <c r="H5" s="6" t="s">
        <v>83</v>
      </c>
      <c r="I5" s="6"/>
    </row>
    <row r="8" spans="1:9" ht="13.15" customHeight="1" x14ac:dyDescent="0.2">
      <c r="A8" s="196" t="s">
        <v>84</v>
      </c>
      <c r="B8" s="196"/>
      <c r="C8" s="196"/>
      <c r="D8" s="196"/>
      <c r="E8" s="196"/>
      <c r="F8" s="196"/>
      <c r="G8" s="196"/>
      <c r="H8" s="196"/>
      <c r="I8" s="196"/>
    </row>
    <row r="9" spans="1:9" x14ac:dyDescent="0.2">
      <c r="A9" s="196"/>
      <c r="B9" s="196"/>
      <c r="C9" s="196"/>
      <c r="D9" s="196"/>
      <c r="E9" s="196"/>
      <c r="F9" s="196"/>
      <c r="G9" s="196"/>
      <c r="H9" s="196"/>
      <c r="I9" s="196"/>
    </row>
    <row r="10" spans="1:9" x14ac:dyDescent="0.2">
      <c r="A10" s="196"/>
      <c r="B10" s="196"/>
      <c r="C10" s="196"/>
      <c r="D10" s="196"/>
      <c r="E10" s="196"/>
      <c r="F10" s="196"/>
      <c r="G10" s="196"/>
      <c r="H10" s="196"/>
      <c r="I10" s="196"/>
    </row>
    <row r="11" spans="1:9" x14ac:dyDescent="0.2">
      <c r="A11" s="196"/>
      <c r="B11" s="196"/>
      <c r="C11" s="196"/>
      <c r="D11" s="196"/>
      <c r="E11" s="196"/>
      <c r="F11" s="196"/>
      <c r="G11" s="196"/>
      <c r="H11" s="196"/>
      <c r="I11" s="196"/>
    </row>
    <row r="12" spans="1:9" x14ac:dyDescent="0.2">
      <c r="A12" s="65"/>
      <c r="B12" s="65"/>
      <c r="C12" s="65"/>
      <c r="D12" s="65"/>
      <c r="E12" s="65"/>
      <c r="F12" s="65"/>
      <c r="G12" s="65"/>
      <c r="H12" s="65"/>
      <c r="I12" s="65"/>
    </row>
    <row r="13" spans="1:9" x14ac:dyDescent="0.2">
      <c r="A13" s="202" t="s">
        <v>85</v>
      </c>
      <c r="B13" s="202"/>
      <c r="C13" s="202"/>
      <c r="D13" s="202"/>
      <c r="E13" s="202"/>
      <c r="F13" s="202"/>
      <c r="G13" s="202"/>
      <c r="H13" s="202"/>
      <c r="I13" s="202"/>
    </row>
    <row r="15" spans="1:9" x14ac:dyDescent="0.2">
      <c r="A15" s="1" t="s">
        <v>86</v>
      </c>
    </row>
    <row r="17" spans="1:9" x14ac:dyDescent="0.2">
      <c r="A17" s="1" t="s">
        <v>47</v>
      </c>
    </row>
    <row r="19" spans="1:9" x14ac:dyDescent="0.2">
      <c r="A19" s="1" t="s">
        <v>29</v>
      </c>
    </row>
    <row r="20" spans="1:9" x14ac:dyDescent="0.2">
      <c r="A20" s="1" t="s">
        <v>87</v>
      </c>
    </row>
    <row r="21" spans="1:9" x14ac:dyDescent="0.2">
      <c r="A21" s="1" t="s">
        <v>88</v>
      </c>
    </row>
    <row r="22" spans="1:9" x14ac:dyDescent="0.2">
      <c r="A22" s="1" t="s">
        <v>89</v>
      </c>
    </row>
    <row r="23" spans="1:9" x14ac:dyDescent="0.2">
      <c r="A23" s="1" t="s">
        <v>90</v>
      </c>
    </row>
    <row r="24" spans="1:9" x14ac:dyDescent="0.2">
      <c r="A24" s="1" t="s">
        <v>91</v>
      </c>
    </row>
    <row r="25" spans="1:9" x14ac:dyDescent="0.2">
      <c r="A25" s="1" t="s">
        <v>92</v>
      </c>
    </row>
    <row r="26" spans="1:9" x14ac:dyDescent="0.2">
      <c r="A26" s="1" t="s">
        <v>93</v>
      </c>
    </row>
    <row r="28" spans="1:9" x14ac:dyDescent="0.2">
      <c r="A28" s="172" t="s">
        <v>12</v>
      </c>
      <c r="B28" s="173"/>
      <c r="C28" s="173"/>
      <c r="D28" s="173"/>
      <c r="E28" s="173"/>
      <c r="F28" s="173"/>
      <c r="G28" s="173"/>
      <c r="H28" s="173"/>
      <c r="I28" s="174"/>
    </row>
    <row r="29" spans="1:9" x14ac:dyDescent="0.2">
      <c r="A29" s="8"/>
      <c r="B29" s="9"/>
      <c r="C29" s="10" t="s">
        <v>27</v>
      </c>
      <c r="D29" s="10" t="s">
        <v>28</v>
      </c>
      <c r="E29" s="10" t="s">
        <v>31</v>
      </c>
      <c r="F29" s="10" t="s">
        <v>33</v>
      </c>
      <c r="G29" s="10" t="s">
        <v>34</v>
      </c>
      <c r="H29" s="10" t="s">
        <v>35</v>
      </c>
      <c r="I29" s="10" t="s">
        <v>36</v>
      </c>
    </row>
    <row r="30" spans="1:9" x14ac:dyDescent="0.2">
      <c r="A30" s="8"/>
      <c r="B30" s="9"/>
      <c r="C30" s="11" t="s">
        <v>10</v>
      </c>
      <c r="D30" s="12" t="s">
        <v>10</v>
      </c>
      <c r="E30" s="11" t="s">
        <v>10</v>
      </c>
      <c r="F30" s="11" t="s">
        <v>10</v>
      </c>
      <c r="G30" s="13" t="s">
        <v>10</v>
      </c>
      <c r="H30" s="11" t="s">
        <v>11</v>
      </c>
      <c r="I30" s="11" t="s">
        <v>11</v>
      </c>
    </row>
    <row r="31" spans="1:9" x14ac:dyDescent="0.2">
      <c r="A31" s="8" t="s">
        <v>0</v>
      </c>
      <c r="B31" s="9"/>
      <c r="C31" s="15">
        <v>2281992</v>
      </c>
      <c r="D31" s="15">
        <v>2281992</v>
      </c>
      <c r="E31" s="15">
        <v>2281992</v>
      </c>
      <c r="F31" s="15">
        <v>2281992</v>
      </c>
      <c r="G31" s="15">
        <v>2281992</v>
      </c>
      <c r="H31" s="15">
        <v>2281992</v>
      </c>
      <c r="I31" s="15">
        <v>2281992</v>
      </c>
    </row>
    <row r="32" spans="1:9" x14ac:dyDescent="0.2">
      <c r="A32" s="8" t="s">
        <v>1</v>
      </c>
      <c r="B32" s="9"/>
      <c r="C32" s="15">
        <v>350674</v>
      </c>
      <c r="D32" s="15">
        <f t="shared" ref="D32:I32" si="0">C43</f>
        <v>483606</v>
      </c>
      <c r="E32" s="15">
        <f t="shared" si="0"/>
        <v>581594</v>
      </c>
      <c r="F32" s="15">
        <f t="shared" si="0"/>
        <v>670476.68999999994</v>
      </c>
      <c r="G32" s="15">
        <f t="shared" si="0"/>
        <v>726603.15999999992</v>
      </c>
      <c r="H32" s="15">
        <f t="shared" si="0"/>
        <v>774561.00999999989</v>
      </c>
      <c r="I32" s="15">
        <f t="shared" si="0"/>
        <v>774561.00999999989</v>
      </c>
    </row>
    <row r="33" spans="1:9" x14ac:dyDescent="0.2">
      <c r="A33" s="8" t="s">
        <v>2</v>
      </c>
      <c r="B33" s="9"/>
      <c r="C33" s="15">
        <v>134182</v>
      </c>
      <c r="D33" s="15">
        <v>98003</v>
      </c>
      <c r="E33" s="15">
        <v>88882.69</v>
      </c>
      <c r="F33" s="15">
        <v>128375.43</v>
      </c>
      <c r="G33" s="15">
        <v>139780.07999999999</v>
      </c>
      <c r="H33" s="15">
        <v>90000</v>
      </c>
      <c r="I33" s="15">
        <v>90000</v>
      </c>
    </row>
    <row r="34" spans="1:9" x14ac:dyDescent="0.2">
      <c r="A34" s="8" t="s">
        <v>3</v>
      </c>
      <c r="B34" s="9"/>
      <c r="C34" s="15">
        <v>1250</v>
      </c>
      <c r="D34" s="15">
        <v>15</v>
      </c>
      <c r="E34" s="14">
        <v>0</v>
      </c>
      <c r="F34" s="15">
        <v>72248.960000000006</v>
      </c>
      <c r="G34" s="15">
        <v>91822.23</v>
      </c>
      <c r="H34" s="15">
        <v>90000</v>
      </c>
      <c r="I34" s="15">
        <v>90000</v>
      </c>
    </row>
    <row r="35" spans="1:9" x14ac:dyDescent="0.2">
      <c r="A35" s="8"/>
      <c r="B35" s="9"/>
      <c r="C35" s="15"/>
      <c r="D35" s="15"/>
      <c r="E35" s="15"/>
      <c r="F35" s="15"/>
      <c r="G35" s="15"/>
      <c r="H35" s="15"/>
      <c r="I35" s="15"/>
    </row>
    <row r="36" spans="1:9" x14ac:dyDescent="0.2">
      <c r="A36" s="8" t="s">
        <v>4</v>
      </c>
      <c r="B36" s="6"/>
      <c r="C36" s="16"/>
      <c r="D36" s="16"/>
      <c r="E36" s="16"/>
      <c r="F36" s="16"/>
      <c r="G36" s="16"/>
      <c r="H36" s="16"/>
      <c r="I36" s="14"/>
    </row>
    <row r="37" spans="1:9" x14ac:dyDescent="0.2">
      <c r="A37" s="8" t="s">
        <v>32</v>
      </c>
      <c r="B37" s="9"/>
      <c r="C37" s="47"/>
      <c r="D37" s="16"/>
      <c r="E37" s="16"/>
      <c r="F37" s="16"/>
      <c r="G37" s="16"/>
      <c r="H37" s="16"/>
      <c r="I37" s="14"/>
    </row>
    <row r="38" spans="1:9" x14ac:dyDescent="0.2">
      <c r="A38" s="25"/>
      <c r="B38" s="26"/>
      <c r="C38" s="15"/>
      <c r="D38" s="15"/>
      <c r="E38" s="15"/>
      <c r="F38" s="15"/>
      <c r="G38" s="15"/>
      <c r="H38" s="15"/>
      <c r="I38" s="15"/>
    </row>
    <row r="39" spans="1:9" x14ac:dyDescent="0.2">
      <c r="A39" s="25"/>
      <c r="B39" s="26"/>
      <c r="C39" s="15"/>
      <c r="D39" s="15"/>
      <c r="E39" s="15"/>
      <c r="F39" s="15"/>
      <c r="G39" s="15"/>
      <c r="H39" s="15"/>
      <c r="I39" s="15"/>
    </row>
    <row r="40" spans="1:9" x14ac:dyDescent="0.2">
      <c r="A40" s="25"/>
      <c r="B40" s="26"/>
      <c r="C40" s="15"/>
      <c r="D40" s="15"/>
      <c r="E40" s="15"/>
      <c r="F40" s="15"/>
      <c r="G40" s="15"/>
      <c r="H40" s="15"/>
      <c r="I40" s="15"/>
    </row>
    <row r="41" spans="1:9" x14ac:dyDescent="0.2">
      <c r="A41" s="8" t="s">
        <v>5</v>
      </c>
      <c r="B41" s="9"/>
      <c r="C41" s="14">
        <v>0</v>
      </c>
      <c r="D41" s="14">
        <f t="shared" ref="D41:I41" si="1">SUM(D38:D40)</f>
        <v>0</v>
      </c>
      <c r="E41" s="14">
        <f t="shared" si="1"/>
        <v>0</v>
      </c>
      <c r="F41" s="14">
        <f t="shared" si="1"/>
        <v>0</v>
      </c>
      <c r="G41" s="14">
        <f t="shared" si="1"/>
        <v>0</v>
      </c>
      <c r="H41" s="14">
        <f t="shared" si="1"/>
        <v>0</v>
      </c>
      <c r="I41" s="14">
        <f t="shared" si="1"/>
        <v>0</v>
      </c>
    </row>
    <row r="42" spans="1:9" x14ac:dyDescent="0.2">
      <c r="A42" s="8"/>
      <c r="B42" s="9"/>
      <c r="C42" s="15"/>
      <c r="D42" s="15"/>
      <c r="E42" s="15"/>
      <c r="F42" s="15"/>
      <c r="G42" s="15"/>
      <c r="H42" s="15"/>
      <c r="I42" s="15"/>
    </row>
    <row r="43" spans="1:9" x14ac:dyDescent="0.2">
      <c r="A43" s="8" t="s">
        <v>7</v>
      </c>
      <c r="B43" s="9"/>
      <c r="C43" s="14">
        <v>483606</v>
      </c>
      <c r="D43" s="14">
        <f t="shared" ref="D43:I43" si="2">+D32+D33-D34+D41</f>
        <v>581594</v>
      </c>
      <c r="E43" s="14">
        <f t="shared" si="2"/>
        <v>670476.68999999994</v>
      </c>
      <c r="F43" s="14">
        <f t="shared" si="2"/>
        <v>726603.15999999992</v>
      </c>
      <c r="G43" s="14">
        <f t="shared" si="2"/>
        <v>774561.00999999989</v>
      </c>
      <c r="H43" s="14">
        <f t="shared" si="2"/>
        <v>774561.00999999989</v>
      </c>
      <c r="I43" s="14">
        <f t="shared" si="2"/>
        <v>774561.00999999989</v>
      </c>
    </row>
    <row r="44" spans="1:9" x14ac:dyDescent="0.2">
      <c r="A44" s="25"/>
      <c r="B44" s="26"/>
      <c r="C44" s="28"/>
      <c r="D44" s="28"/>
      <c r="E44" s="15"/>
      <c r="F44" s="15"/>
      <c r="G44" s="15"/>
      <c r="H44" s="15"/>
      <c r="I44" s="15"/>
    </row>
    <row r="45" spans="1:9" x14ac:dyDescent="0.2">
      <c r="A45" s="8" t="s">
        <v>24</v>
      </c>
      <c r="B45" s="9"/>
      <c r="C45" s="28">
        <v>0</v>
      </c>
      <c r="D45" s="28">
        <v>0</v>
      </c>
      <c r="E45" s="15">
        <v>0</v>
      </c>
      <c r="F45" s="15"/>
      <c r="G45" s="15"/>
      <c r="H45" s="15"/>
      <c r="I45" s="15"/>
    </row>
    <row r="46" spans="1:9" x14ac:dyDescent="0.2">
      <c r="A46" s="25"/>
      <c r="B46" s="26"/>
      <c r="C46" s="28"/>
      <c r="D46" s="28"/>
      <c r="E46" s="15"/>
      <c r="F46" s="15"/>
      <c r="G46" s="15"/>
      <c r="H46" s="15"/>
      <c r="I46" s="15"/>
    </row>
    <row r="47" spans="1:9" x14ac:dyDescent="0.2">
      <c r="A47" s="8" t="s">
        <v>25</v>
      </c>
      <c r="B47" s="29"/>
      <c r="C47" s="30">
        <v>483606</v>
      </c>
      <c r="D47" s="30">
        <f t="shared" ref="D47:I47" si="3">D43-D45</f>
        <v>581594</v>
      </c>
      <c r="E47" s="31">
        <f t="shared" si="3"/>
        <v>670476.68999999994</v>
      </c>
      <c r="F47" s="31">
        <f t="shared" si="3"/>
        <v>726603.15999999992</v>
      </c>
      <c r="G47" s="31">
        <f t="shared" si="3"/>
        <v>774561.00999999989</v>
      </c>
      <c r="H47" s="31">
        <f t="shared" si="3"/>
        <v>774561.00999999989</v>
      </c>
      <c r="I47" s="31">
        <f t="shared" si="3"/>
        <v>774561.00999999989</v>
      </c>
    </row>
    <row r="48" spans="1:9" x14ac:dyDescent="0.2">
      <c r="A48" s="32"/>
      <c r="B48" s="32"/>
      <c r="C48" s="33"/>
      <c r="D48" s="33"/>
      <c r="E48" s="33"/>
      <c r="F48" s="33"/>
      <c r="G48" s="33"/>
      <c r="H48" s="33"/>
      <c r="I48" s="33"/>
    </row>
    <row r="49" spans="1:9" x14ac:dyDescent="0.2">
      <c r="A49" s="34" t="s">
        <v>26</v>
      </c>
      <c r="B49" s="3"/>
      <c r="C49" s="35"/>
      <c r="D49" s="35"/>
      <c r="E49" s="35"/>
      <c r="F49" s="35"/>
      <c r="G49" s="35"/>
      <c r="H49" s="35"/>
      <c r="I49" s="35"/>
    </row>
    <row r="50" spans="1:9" x14ac:dyDescent="0.2">
      <c r="A50" s="36" t="s">
        <v>30</v>
      </c>
      <c r="B50" s="26"/>
      <c r="C50" s="28"/>
      <c r="D50" s="28"/>
      <c r="E50" s="28"/>
      <c r="F50" s="28"/>
      <c r="G50" s="28"/>
      <c r="H50" s="28"/>
      <c r="I50" s="28"/>
    </row>
    <row r="51" spans="1:9" x14ac:dyDescent="0.2">
      <c r="A51" s="8"/>
      <c r="B51" s="9"/>
      <c r="C51" s="15"/>
      <c r="D51" s="15"/>
      <c r="E51" s="15"/>
      <c r="F51" s="15"/>
      <c r="G51" s="15"/>
      <c r="H51" s="15"/>
      <c r="I51" s="15"/>
    </row>
    <row r="52" spans="1:9" x14ac:dyDescent="0.2">
      <c r="A52" s="8" t="s">
        <v>6</v>
      </c>
      <c r="B52" s="9"/>
      <c r="C52" s="15"/>
      <c r="D52" s="15"/>
      <c r="E52" s="15"/>
      <c r="F52" s="15"/>
      <c r="G52" s="15"/>
      <c r="H52" s="15"/>
      <c r="I52" s="15"/>
    </row>
    <row r="53" spans="1:9" x14ac:dyDescent="0.2">
      <c r="A53" s="8"/>
      <c r="B53" s="9"/>
      <c r="C53" s="15"/>
      <c r="D53" s="15"/>
      <c r="E53" s="15"/>
      <c r="F53" s="15"/>
      <c r="G53" s="15"/>
      <c r="H53" s="15"/>
      <c r="I53" s="15"/>
    </row>
    <row r="54" spans="1:9" x14ac:dyDescent="0.2">
      <c r="A54" s="36" t="s">
        <v>8</v>
      </c>
      <c r="B54" s="29"/>
      <c r="C54" s="15"/>
      <c r="D54" s="15"/>
      <c r="E54" s="15"/>
      <c r="F54" s="15"/>
      <c r="G54" s="15"/>
      <c r="H54" s="15"/>
      <c r="I54" s="15"/>
    </row>
    <row r="55" spans="1:9" x14ac:dyDescent="0.2">
      <c r="A55" s="37" t="s">
        <v>9</v>
      </c>
      <c r="B55" s="38"/>
      <c r="C55" s="15"/>
      <c r="D55" s="15"/>
      <c r="E55" s="15"/>
      <c r="F55" s="15"/>
      <c r="G55" s="15"/>
      <c r="H55" s="15"/>
      <c r="I55" s="15"/>
    </row>
  </sheetData>
  <sheetProtection selectLockedCells="1"/>
  <mergeCells count="3">
    <mergeCell ref="A8:I11"/>
    <mergeCell ref="A13:I13"/>
    <mergeCell ref="A28:I28"/>
  </mergeCells>
  <printOptions horizontalCentered="1"/>
  <pageMargins left="0.75" right="0.75" top="0.6" bottom="0.55000000000000004" header="0.28000000000000003" footer="0.16"/>
  <pageSetup scale="7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317BD-1D4D-46D5-ADEF-F0FC34489F94}">
  <sheetPr>
    <pageSetUpPr fitToPage="1"/>
  </sheetPr>
  <dimension ref="A2:T45"/>
  <sheetViews>
    <sheetView topLeftCell="A45" zoomScaleNormal="100" workbookViewId="0">
      <selection activeCell="A29" sqref="A29:I40"/>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20" s="90" customFormat="1" x14ac:dyDescent="0.2">
      <c r="A2" s="90" t="s">
        <v>13</v>
      </c>
      <c r="B2" s="91" t="s">
        <v>49</v>
      </c>
      <c r="C2" s="91"/>
      <c r="D2" s="91"/>
      <c r="G2" s="92" t="s">
        <v>14</v>
      </c>
      <c r="H2" s="91" t="s">
        <v>138</v>
      </c>
      <c r="I2" s="91"/>
    </row>
    <row r="3" spans="1:20" s="90" customFormat="1" x14ac:dyDescent="0.2">
      <c r="A3" s="90" t="s">
        <v>22</v>
      </c>
      <c r="B3" s="91" t="s">
        <v>139</v>
      </c>
      <c r="C3" s="91"/>
      <c r="D3" s="91"/>
      <c r="G3" s="92" t="s">
        <v>15</v>
      </c>
      <c r="H3" s="93" t="s">
        <v>140</v>
      </c>
      <c r="I3" s="93"/>
    </row>
    <row r="4" spans="1:20" s="90" customFormat="1" x14ac:dyDescent="0.2">
      <c r="A4" s="90" t="s">
        <v>16</v>
      </c>
      <c r="B4" s="91" t="s">
        <v>141</v>
      </c>
      <c r="C4" s="91"/>
      <c r="D4" s="91"/>
      <c r="G4" s="92" t="s">
        <v>18</v>
      </c>
      <c r="H4" s="91" t="s">
        <v>54</v>
      </c>
      <c r="I4" s="91"/>
    </row>
    <row r="5" spans="1:20" s="90" customFormat="1" x14ac:dyDescent="0.2">
      <c r="A5" s="90" t="s">
        <v>17</v>
      </c>
      <c r="B5" s="91" t="s">
        <v>142</v>
      </c>
      <c r="C5" s="93"/>
      <c r="D5" s="93"/>
      <c r="G5" s="92" t="s">
        <v>19</v>
      </c>
      <c r="H5" s="93" t="s">
        <v>143</v>
      </c>
      <c r="I5" s="93"/>
    </row>
    <row r="8" spans="1:20" s="7" customFormat="1" ht="28.5" customHeight="1" x14ac:dyDescent="0.2">
      <c r="A8" s="176" t="s">
        <v>144</v>
      </c>
      <c r="B8" s="176"/>
      <c r="C8" s="176"/>
      <c r="D8" s="176"/>
      <c r="E8" s="176"/>
      <c r="F8" s="176"/>
      <c r="G8" s="176"/>
      <c r="H8" s="176"/>
      <c r="I8" s="176"/>
      <c r="L8" s="1"/>
      <c r="M8" s="1"/>
      <c r="N8" s="1"/>
      <c r="O8" s="1"/>
      <c r="P8" s="1"/>
      <c r="Q8" s="1"/>
      <c r="R8" s="1"/>
      <c r="S8" s="1"/>
      <c r="T8" s="1"/>
    </row>
    <row r="9" spans="1:20" s="7" customFormat="1" x14ac:dyDescent="0.2">
      <c r="L9" s="1"/>
      <c r="M9" s="1"/>
      <c r="N9" s="1"/>
      <c r="O9" s="1"/>
      <c r="P9" s="1"/>
      <c r="Q9" s="1"/>
      <c r="R9" s="1"/>
      <c r="S9" s="1"/>
      <c r="T9" s="1"/>
    </row>
    <row r="10" spans="1:20" s="7" customFormat="1" ht="27.75" customHeight="1" x14ac:dyDescent="0.2">
      <c r="A10" s="176" t="s">
        <v>145</v>
      </c>
      <c r="B10" s="176"/>
      <c r="C10" s="176"/>
      <c r="D10" s="176"/>
      <c r="E10" s="176"/>
      <c r="F10" s="176"/>
      <c r="G10" s="176"/>
      <c r="H10" s="176"/>
      <c r="I10" s="176"/>
      <c r="L10" s="1"/>
      <c r="M10" s="1"/>
      <c r="N10" s="1"/>
      <c r="O10" s="1"/>
      <c r="P10" s="1"/>
      <c r="Q10" s="1"/>
      <c r="R10" s="1"/>
      <c r="S10" s="1"/>
      <c r="T10" s="1"/>
    </row>
    <row r="11" spans="1:20" s="7" customFormat="1" x14ac:dyDescent="0.2">
      <c r="L11" s="1"/>
      <c r="M11" s="1"/>
      <c r="N11" s="1"/>
      <c r="O11" s="1"/>
      <c r="P11" s="1"/>
      <c r="Q11" s="1"/>
      <c r="R11" s="1"/>
      <c r="S11" s="1"/>
      <c r="T11" s="1"/>
    </row>
    <row r="12" spans="1:20" s="7" customFormat="1" ht="54" customHeight="1" x14ac:dyDescent="0.2">
      <c r="A12" s="176" t="s">
        <v>146</v>
      </c>
      <c r="B12" s="176"/>
      <c r="C12" s="176"/>
      <c r="D12" s="176"/>
      <c r="E12" s="176"/>
      <c r="F12" s="176"/>
      <c r="G12" s="176"/>
      <c r="H12" s="176"/>
      <c r="I12" s="176"/>
      <c r="L12" s="1"/>
      <c r="M12" s="1"/>
      <c r="N12" s="1"/>
      <c r="O12" s="1"/>
      <c r="P12" s="1"/>
      <c r="Q12" s="1"/>
      <c r="R12" s="1"/>
      <c r="S12" s="1"/>
      <c r="T12" s="1"/>
    </row>
    <row r="13" spans="1:20" s="7" customFormat="1" x14ac:dyDescent="0.2">
      <c r="L13" s="1"/>
      <c r="M13" s="1"/>
      <c r="N13" s="1"/>
      <c r="O13" s="1"/>
      <c r="P13" s="1"/>
      <c r="Q13" s="1"/>
      <c r="R13" s="1"/>
      <c r="S13" s="1"/>
      <c r="T13" s="1"/>
    </row>
    <row r="14" spans="1:20" s="7" customFormat="1" x14ac:dyDescent="0.2">
      <c r="A14" s="7" t="s">
        <v>147</v>
      </c>
      <c r="L14" s="1"/>
      <c r="M14" s="1"/>
      <c r="N14" s="1"/>
      <c r="O14" s="1"/>
      <c r="P14" s="1"/>
      <c r="Q14" s="1"/>
      <c r="R14" s="1"/>
      <c r="S14" s="1"/>
      <c r="T14" s="1"/>
    </row>
    <row r="15" spans="1:20" s="7" customFormat="1" x14ac:dyDescent="0.2">
      <c r="L15" s="1"/>
      <c r="M15" s="1"/>
      <c r="N15" s="1"/>
      <c r="O15" s="1"/>
      <c r="P15" s="1"/>
      <c r="Q15" s="1"/>
      <c r="R15" s="1"/>
      <c r="S15" s="1"/>
      <c r="T15" s="1"/>
    </row>
    <row r="16" spans="1:20" s="7" customFormat="1" ht="73.7" customHeight="1" x14ac:dyDescent="0.2">
      <c r="A16" s="176" t="s">
        <v>148</v>
      </c>
      <c r="B16" s="176"/>
      <c r="C16" s="176"/>
      <c r="D16" s="176"/>
      <c r="E16" s="176"/>
      <c r="F16" s="176"/>
      <c r="G16" s="176"/>
      <c r="H16" s="176"/>
      <c r="I16" s="176"/>
      <c r="L16" s="1"/>
      <c r="M16" s="1"/>
      <c r="N16" s="1"/>
      <c r="O16" s="1"/>
      <c r="P16" s="1"/>
      <c r="Q16" s="1"/>
      <c r="R16" s="1"/>
      <c r="S16" s="1"/>
      <c r="T16" s="1"/>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1234569</v>
      </c>
      <c r="D21" s="15">
        <v>1484569</v>
      </c>
      <c r="E21" s="15">
        <v>1484569</v>
      </c>
      <c r="F21" s="15">
        <v>1484569</v>
      </c>
      <c r="G21" s="15">
        <v>1484569</v>
      </c>
      <c r="H21" s="15">
        <v>1484569</v>
      </c>
      <c r="I21" s="15">
        <v>1484569</v>
      </c>
    </row>
    <row r="22" spans="1:9" x14ac:dyDescent="0.2">
      <c r="A22" s="8" t="s">
        <v>1</v>
      </c>
      <c r="B22" s="9"/>
      <c r="C22" s="14">
        <v>601079</v>
      </c>
      <c r="D22" s="15">
        <v>928014.17</v>
      </c>
      <c r="E22" s="15">
        <v>1790108.8399999999</v>
      </c>
      <c r="F22" s="15">
        <v>2115924.09</v>
      </c>
      <c r="G22" s="15">
        <f t="shared" ref="G22:I22" si="0">F33</f>
        <v>1647841.7799999998</v>
      </c>
      <c r="H22" s="15">
        <f t="shared" si="0"/>
        <v>1884103.4099999997</v>
      </c>
      <c r="I22" s="15">
        <f t="shared" si="0"/>
        <v>2104227.4099999997</v>
      </c>
    </row>
    <row r="23" spans="1:9" x14ac:dyDescent="0.2">
      <c r="A23" s="8" t="s">
        <v>2</v>
      </c>
      <c r="B23" s="9"/>
      <c r="C23" s="14">
        <v>1030871.31</v>
      </c>
      <c r="D23" s="15">
        <v>1809323.81</v>
      </c>
      <c r="E23" s="15">
        <v>1691740.98</v>
      </c>
      <c r="F23" s="15">
        <v>1567105.46</v>
      </c>
      <c r="G23" s="15">
        <v>1671456.42</v>
      </c>
      <c r="H23" s="15">
        <v>2108000</v>
      </c>
      <c r="I23" s="15">
        <v>2108000</v>
      </c>
    </row>
    <row r="24" spans="1:9" x14ac:dyDescent="0.2">
      <c r="A24" s="8" t="s">
        <v>3</v>
      </c>
      <c r="B24" s="9"/>
      <c r="C24" s="14">
        <v>703936.14</v>
      </c>
      <c r="D24" s="15">
        <v>947229.14</v>
      </c>
      <c r="E24" s="15">
        <v>1365925.73</v>
      </c>
      <c r="F24" s="14">
        <v>2035187.77</v>
      </c>
      <c r="G24" s="15">
        <v>1435194.79</v>
      </c>
      <c r="H24" s="15">
        <v>1887876</v>
      </c>
      <c r="I24" s="15">
        <v>2213266</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8" t="s">
        <v>32</v>
      </c>
      <c r="B27" s="9"/>
      <c r="C27" s="14"/>
      <c r="D27" s="47"/>
      <c r="E27" s="16"/>
      <c r="F27" s="16"/>
      <c r="G27" s="16"/>
      <c r="H27" s="16"/>
      <c r="I27" s="14"/>
    </row>
    <row r="28" spans="1:9" x14ac:dyDescent="0.2">
      <c r="A28" s="25"/>
      <c r="B28" s="26"/>
      <c r="C28" s="14"/>
      <c r="D28" s="15"/>
      <c r="E28" s="15"/>
      <c r="F28" s="15"/>
      <c r="G28" s="15"/>
      <c r="H28" s="15"/>
      <c r="I28" s="15"/>
    </row>
    <row r="29" spans="1:9" x14ac:dyDescent="0.2">
      <c r="A29" s="25"/>
      <c r="B29" s="26"/>
      <c r="C29" s="14"/>
      <c r="D29" s="15"/>
      <c r="E29" s="15"/>
      <c r="F29" s="15"/>
      <c r="G29" s="15"/>
      <c r="H29" s="15"/>
      <c r="I29" s="15"/>
    </row>
    <row r="30" spans="1:9" x14ac:dyDescent="0.2">
      <c r="A30" s="25"/>
      <c r="B30" s="26"/>
      <c r="C30" s="14"/>
      <c r="D30" s="15"/>
      <c r="E30" s="15"/>
      <c r="F30" s="15"/>
      <c r="G30" s="15"/>
      <c r="H30" s="15"/>
      <c r="I30" s="15"/>
    </row>
    <row r="31" spans="1:9" x14ac:dyDescent="0.2">
      <c r="A31" s="8" t="s">
        <v>5</v>
      </c>
      <c r="B31" s="9"/>
      <c r="C31" s="14">
        <v>0</v>
      </c>
      <c r="D31" s="14">
        <v>0</v>
      </c>
      <c r="E31" s="14">
        <v>0</v>
      </c>
      <c r="F31" s="14">
        <v>0</v>
      </c>
      <c r="G31" s="14">
        <f t="shared" ref="G31:I31" si="1">SUM(G28:G30)</f>
        <v>0</v>
      </c>
      <c r="H31" s="14">
        <f t="shared" si="1"/>
        <v>0</v>
      </c>
      <c r="I31" s="14">
        <f t="shared" si="1"/>
        <v>0</v>
      </c>
    </row>
    <row r="32" spans="1:9" x14ac:dyDescent="0.2">
      <c r="A32" s="8"/>
      <c r="B32" s="9"/>
      <c r="C32" s="14"/>
      <c r="D32" s="15"/>
      <c r="E32" s="15"/>
      <c r="F32" s="15"/>
      <c r="G32" s="15"/>
      <c r="H32" s="15"/>
      <c r="I32" s="15"/>
    </row>
    <row r="33" spans="1:9" x14ac:dyDescent="0.2">
      <c r="A33" s="8" t="s">
        <v>7</v>
      </c>
      <c r="B33" s="9"/>
      <c r="C33" s="14">
        <v>928014.17</v>
      </c>
      <c r="D33" s="14">
        <v>1790108.8399999999</v>
      </c>
      <c r="E33" s="14">
        <v>2115924.09</v>
      </c>
      <c r="F33" s="14">
        <v>1647841.7799999998</v>
      </c>
      <c r="G33" s="14">
        <f>+G22+G23-G24+G31</f>
        <v>1884103.4099999997</v>
      </c>
      <c r="H33" s="14">
        <f>+H22+H23-H24+H31</f>
        <v>2104227.4099999997</v>
      </c>
      <c r="I33" s="14">
        <f t="shared" ref="I33" si="2">+I22+I23-I24+I31</f>
        <v>1998961.4100000001</v>
      </c>
    </row>
    <row r="34" spans="1:9" x14ac:dyDescent="0.2">
      <c r="A34" s="25"/>
      <c r="B34" s="26"/>
      <c r="C34" s="27"/>
      <c r="D34" s="28"/>
      <c r="E34" s="28"/>
      <c r="F34" s="15"/>
      <c r="G34" s="15"/>
      <c r="H34" s="15"/>
      <c r="I34" s="15"/>
    </row>
    <row r="35" spans="1:9" x14ac:dyDescent="0.2">
      <c r="A35" s="8" t="s">
        <v>24</v>
      </c>
      <c r="B35" s="9"/>
      <c r="C35" s="27">
        <v>3497.5</v>
      </c>
      <c r="D35" s="28">
        <v>311308.59999999998</v>
      </c>
      <c r="E35" s="28">
        <v>494616.2</v>
      </c>
      <c r="F35" s="15">
        <v>98118.44</v>
      </c>
      <c r="G35" s="15">
        <v>84166.11</v>
      </c>
      <c r="H35" s="15">
        <v>0</v>
      </c>
      <c r="I35" s="15">
        <v>0</v>
      </c>
    </row>
    <row r="36" spans="1:9" x14ac:dyDescent="0.2">
      <c r="A36" s="25"/>
      <c r="B36" s="26"/>
      <c r="C36" s="27"/>
      <c r="D36" s="28"/>
      <c r="E36" s="28"/>
      <c r="F36" s="15"/>
      <c r="G36" s="15"/>
      <c r="H36" s="15"/>
      <c r="I36" s="15"/>
    </row>
    <row r="37" spans="1:9" x14ac:dyDescent="0.2">
      <c r="A37" s="8" t="s">
        <v>25</v>
      </c>
      <c r="B37" s="29"/>
      <c r="C37" s="30">
        <f>C33-C35</f>
        <v>924516.67</v>
      </c>
      <c r="D37" s="30">
        <f t="shared" ref="D37:I37" si="3">D33-D35</f>
        <v>1478800.2399999998</v>
      </c>
      <c r="E37" s="30">
        <f t="shared" si="3"/>
        <v>1621307.89</v>
      </c>
      <c r="F37" s="31">
        <f t="shared" si="3"/>
        <v>1549723.3399999999</v>
      </c>
      <c r="G37" s="31">
        <f t="shared" si="3"/>
        <v>1799937.2999999996</v>
      </c>
      <c r="H37" s="31">
        <f t="shared" si="3"/>
        <v>2104227.4099999997</v>
      </c>
      <c r="I37" s="31">
        <f t="shared" si="3"/>
        <v>1998961.4100000001</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8"/>
    <mergeCell ref="A10:I10"/>
    <mergeCell ref="A12:I12"/>
    <mergeCell ref="A16:I16"/>
    <mergeCell ref="A18:I18"/>
  </mergeCells>
  <printOptions horizontalCentered="1"/>
  <pageMargins left="0.75" right="0.75" top="0.6" bottom="0.55000000000000004" header="0.28000000000000003" footer="0.16"/>
  <pageSetup scale="7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D2D8-F683-4071-8DE8-BD4E40E01D79}">
  <sheetPr>
    <pageSetUpPr fitToPage="1"/>
  </sheetPr>
  <dimension ref="A2:I45"/>
  <sheetViews>
    <sheetView zoomScaleNormal="100" workbookViewId="0">
      <selection activeCell="A8" sqref="A8:I8"/>
    </sheetView>
  </sheetViews>
  <sheetFormatPr defaultColWidth="9.140625" defaultRowHeight="12.75" x14ac:dyDescent="0.2"/>
  <cols>
    <col min="1" max="2" width="14.5703125" style="1" customWidth="1"/>
    <col min="3" max="8" width="14" style="1" customWidth="1"/>
    <col min="9" max="9" width="13.140625" style="1" customWidth="1"/>
    <col min="10" max="16384" width="9.140625" style="1"/>
  </cols>
  <sheetData>
    <row r="2" spans="1:9" x14ac:dyDescent="0.2">
      <c r="A2" s="1" t="s">
        <v>13</v>
      </c>
      <c r="B2" s="2" t="s">
        <v>49</v>
      </c>
      <c r="C2" s="3"/>
      <c r="D2" s="3"/>
      <c r="G2" s="4" t="s">
        <v>14</v>
      </c>
      <c r="H2" s="2" t="s">
        <v>37</v>
      </c>
      <c r="I2" s="3"/>
    </row>
    <row r="3" spans="1:9" x14ac:dyDescent="0.2">
      <c r="A3" s="1" t="s">
        <v>22</v>
      </c>
      <c r="B3" s="2" t="s">
        <v>38</v>
      </c>
      <c r="C3" s="3"/>
      <c r="D3" s="3"/>
      <c r="G3" s="4" t="s">
        <v>15</v>
      </c>
      <c r="H3" s="5" t="s">
        <v>39</v>
      </c>
      <c r="I3" s="6"/>
    </row>
    <row r="4" spans="1:9" x14ac:dyDescent="0.2">
      <c r="A4" s="1" t="s">
        <v>16</v>
      </c>
      <c r="B4" s="2" t="s">
        <v>40</v>
      </c>
      <c r="C4" s="3"/>
      <c r="D4" s="3"/>
      <c r="G4" s="4" t="s">
        <v>18</v>
      </c>
      <c r="H4" s="2" t="s">
        <v>41</v>
      </c>
      <c r="I4" s="3"/>
    </row>
    <row r="5" spans="1:9" x14ac:dyDescent="0.2">
      <c r="A5" s="1" t="s">
        <v>17</v>
      </c>
      <c r="B5" s="5" t="s">
        <v>42</v>
      </c>
      <c r="C5" s="6"/>
      <c r="D5" s="6"/>
      <c r="G5" s="4" t="s">
        <v>19</v>
      </c>
      <c r="H5" s="5" t="s">
        <v>43</v>
      </c>
      <c r="I5" s="6"/>
    </row>
    <row r="8" spans="1:9" s="7" customFormat="1" ht="30" customHeight="1" x14ac:dyDescent="0.2">
      <c r="A8" s="176" t="s">
        <v>44</v>
      </c>
      <c r="B8" s="176"/>
      <c r="C8" s="176"/>
      <c r="D8" s="176"/>
      <c r="E8" s="176"/>
      <c r="F8" s="176"/>
      <c r="G8" s="176"/>
      <c r="H8" s="176"/>
      <c r="I8" s="176"/>
    </row>
    <row r="9" spans="1:9" s="7" customFormat="1" x14ac:dyDescent="0.2"/>
    <row r="10" spans="1:9" x14ac:dyDescent="0.2">
      <c r="A10" s="202" t="s">
        <v>45</v>
      </c>
      <c r="B10" s="202"/>
      <c r="C10" s="202"/>
      <c r="D10" s="202"/>
      <c r="E10" s="202"/>
      <c r="F10" s="202"/>
      <c r="G10" s="202"/>
      <c r="H10" s="202"/>
      <c r="I10" s="202"/>
    </row>
    <row r="11" spans="1:9" s="7" customFormat="1" x14ac:dyDescent="0.2"/>
    <row r="12" spans="1:9" s="7" customFormat="1" ht="28.5" customHeight="1" x14ac:dyDescent="0.2">
      <c r="A12" s="176" t="s">
        <v>46</v>
      </c>
      <c r="B12" s="176"/>
      <c r="C12" s="176"/>
      <c r="D12" s="176"/>
      <c r="E12" s="176"/>
      <c r="F12" s="176"/>
      <c r="G12" s="176"/>
      <c r="H12" s="176"/>
      <c r="I12" s="176"/>
    </row>
    <row r="13" spans="1:9" s="7" customFormat="1" x14ac:dyDescent="0.2"/>
    <row r="14" spans="1:9" x14ac:dyDescent="0.2">
      <c r="A14" s="1" t="s">
        <v>47</v>
      </c>
    </row>
    <row r="15" spans="1:9" s="7" customFormat="1" x14ac:dyDescent="0.2"/>
    <row r="16" spans="1:9" s="7" customFormat="1" ht="42" customHeight="1" x14ac:dyDescent="0.2">
      <c r="A16" s="176" t="s">
        <v>48</v>
      </c>
      <c r="B16" s="176"/>
      <c r="C16" s="176"/>
      <c r="D16" s="176"/>
      <c r="E16" s="176"/>
      <c r="F16" s="176"/>
      <c r="G16" s="176"/>
      <c r="H16" s="176"/>
      <c r="I16" s="176"/>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142627</v>
      </c>
      <c r="D21" s="15">
        <v>178291</v>
      </c>
      <c r="E21" s="15">
        <v>178291</v>
      </c>
      <c r="F21" s="15">
        <v>759649</v>
      </c>
      <c r="G21" s="15">
        <v>759649</v>
      </c>
      <c r="H21" s="15">
        <v>759649</v>
      </c>
      <c r="I21" s="15">
        <v>759649</v>
      </c>
    </row>
    <row r="22" spans="1:9" x14ac:dyDescent="0.2">
      <c r="A22" s="8" t="s">
        <v>1</v>
      </c>
      <c r="B22" s="9"/>
      <c r="C22" s="14">
        <v>1570.6099999999915</v>
      </c>
      <c r="D22" s="15">
        <v>77477.609999999986</v>
      </c>
      <c r="E22" s="15">
        <v>96771.81</v>
      </c>
      <c r="F22" s="15">
        <v>96771.81</v>
      </c>
      <c r="G22" s="15">
        <f t="shared" ref="G22:I22" si="0">F33</f>
        <v>96771.81</v>
      </c>
      <c r="H22" s="15">
        <f t="shared" si="0"/>
        <v>96771.81</v>
      </c>
      <c r="I22" s="15">
        <f t="shared" si="0"/>
        <v>96771.810000000056</v>
      </c>
    </row>
    <row r="23" spans="1:9" x14ac:dyDescent="0.2">
      <c r="A23" s="8" t="s">
        <v>2</v>
      </c>
      <c r="B23" s="9"/>
      <c r="C23" s="14">
        <v>228535</v>
      </c>
      <c r="D23" s="15">
        <v>160275</v>
      </c>
      <c r="E23" s="15">
        <v>0</v>
      </c>
      <c r="F23" s="15">
        <v>0</v>
      </c>
      <c r="G23" s="15">
        <v>0</v>
      </c>
      <c r="H23" s="15">
        <v>650000</v>
      </c>
      <c r="I23" s="15">
        <v>759649</v>
      </c>
    </row>
    <row r="24" spans="1:9" x14ac:dyDescent="0.2">
      <c r="A24" s="8" t="s">
        <v>3</v>
      </c>
      <c r="B24" s="9"/>
      <c r="C24" s="14">
        <v>152628</v>
      </c>
      <c r="D24" s="15">
        <v>140981.35</v>
      </c>
      <c r="E24" s="15">
        <v>0</v>
      </c>
      <c r="F24" s="14">
        <v>0</v>
      </c>
      <c r="G24" s="15">
        <v>0</v>
      </c>
      <c r="H24" s="15">
        <v>650000</v>
      </c>
      <c r="I24" s="15">
        <v>759649</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17" t="s">
        <v>32</v>
      </c>
      <c r="B27" s="18"/>
      <c r="C27" s="19"/>
      <c r="D27" s="20"/>
      <c r="E27" s="21"/>
      <c r="F27" s="21"/>
      <c r="G27" s="16"/>
      <c r="H27" s="16"/>
      <c r="I27" s="14"/>
    </row>
    <row r="28" spans="1:9" x14ac:dyDescent="0.2">
      <c r="A28" s="22"/>
      <c r="B28" s="23"/>
      <c r="C28" s="19"/>
      <c r="D28" s="24"/>
      <c r="E28" s="24"/>
      <c r="F28" s="24"/>
      <c r="G28" s="15"/>
      <c r="H28" s="15"/>
      <c r="I28" s="15"/>
    </row>
    <row r="29" spans="1:9" ht="12.75" customHeight="1" x14ac:dyDescent="0.2">
      <c r="A29" s="22"/>
      <c r="B29" s="23"/>
      <c r="C29" s="19"/>
      <c r="D29" s="24"/>
      <c r="E29" s="24"/>
      <c r="F29" s="24"/>
      <c r="G29" s="15"/>
      <c r="H29" s="15"/>
      <c r="I29" s="15"/>
    </row>
    <row r="30" spans="1:9" x14ac:dyDescent="0.2">
      <c r="A30" s="22"/>
      <c r="B30" s="23"/>
      <c r="C30" s="19"/>
      <c r="D30" s="24"/>
      <c r="E30" s="24"/>
      <c r="F30" s="24"/>
      <c r="G30" s="15"/>
      <c r="H30" s="15"/>
      <c r="I30" s="15"/>
    </row>
    <row r="31" spans="1:9" x14ac:dyDescent="0.2">
      <c r="A31" s="8" t="s">
        <v>5</v>
      </c>
      <c r="B31" s="9"/>
      <c r="C31" s="14">
        <v>0</v>
      </c>
      <c r="D31" s="14">
        <v>0</v>
      </c>
      <c r="E31" s="14">
        <v>0</v>
      </c>
      <c r="F31" s="14">
        <v>0</v>
      </c>
      <c r="G31" s="14">
        <f t="shared" ref="G31:I31" si="1">SUM(G28:G30)</f>
        <v>0</v>
      </c>
      <c r="H31" s="14">
        <f t="shared" si="1"/>
        <v>0</v>
      </c>
      <c r="I31" s="14">
        <f t="shared" si="1"/>
        <v>0</v>
      </c>
    </row>
    <row r="32" spans="1:9" x14ac:dyDescent="0.2">
      <c r="A32" s="8"/>
      <c r="B32" s="9"/>
      <c r="C32" s="14"/>
      <c r="D32" s="15"/>
      <c r="E32" s="15"/>
      <c r="F32" s="15"/>
      <c r="G32" s="15"/>
      <c r="H32" s="15"/>
      <c r="I32" s="15"/>
    </row>
    <row r="33" spans="1:9" x14ac:dyDescent="0.2">
      <c r="A33" s="8" t="s">
        <v>7</v>
      </c>
      <c r="B33" s="9"/>
      <c r="C33" s="14">
        <v>77477.609999999986</v>
      </c>
      <c r="D33" s="14">
        <v>96771.809999999983</v>
      </c>
      <c r="E33" s="14">
        <v>96771.81</v>
      </c>
      <c r="F33" s="14">
        <v>96771.81</v>
      </c>
      <c r="G33" s="14">
        <f>+G22+G23-G24+G31</f>
        <v>96771.81</v>
      </c>
      <c r="H33" s="14">
        <f>+H22+H23-H24+H31</f>
        <v>96771.810000000056</v>
      </c>
      <c r="I33" s="14">
        <f t="shared" ref="I33" si="2">+I22+I23-I24+I31</f>
        <v>96771.810000000056</v>
      </c>
    </row>
    <row r="34" spans="1:9" x14ac:dyDescent="0.2">
      <c r="A34" s="25"/>
      <c r="B34" s="26"/>
      <c r="C34" s="27"/>
      <c r="D34" s="28"/>
      <c r="E34" s="28"/>
      <c r="F34" s="15"/>
      <c r="G34" s="15"/>
      <c r="H34" s="15"/>
      <c r="I34" s="15"/>
    </row>
    <row r="35" spans="1:9" x14ac:dyDescent="0.2">
      <c r="A35" s="8" t="s">
        <v>24</v>
      </c>
      <c r="B35" s="9"/>
      <c r="C35" s="27">
        <v>3166</v>
      </c>
      <c r="D35" s="28">
        <v>0</v>
      </c>
      <c r="E35" s="28">
        <v>0</v>
      </c>
      <c r="F35" s="15"/>
      <c r="G35" s="15"/>
      <c r="H35" s="15"/>
      <c r="I35" s="15"/>
    </row>
    <row r="36" spans="1:9" x14ac:dyDescent="0.2">
      <c r="A36" s="25"/>
      <c r="B36" s="26"/>
      <c r="C36" s="27"/>
      <c r="D36" s="28"/>
      <c r="E36" s="28"/>
      <c r="F36" s="15"/>
      <c r="G36" s="15"/>
      <c r="H36" s="15"/>
      <c r="I36" s="15"/>
    </row>
    <row r="37" spans="1:9" x14ac:dyDescent="0.2">
      <c r="A37" s="8" t="s">
        <v>25</v>
      </c>
      <c r="B37" s="29"/>
      <c r="C37" s="30">
        <f>C33-C35</f>
        <v>74311.609999999986</v>
      </c>
      <c r="D37" s="30">
        <f t="shared" ref="D37:I37" si="3">D33-D35</f>
        <v>96771.809999999983</v>
      </c>
      <c r="E37" s="30">
        <f t="shared" si="3"/>
        <v>96771.81</v>
      </c>
      <c r="F37" s="31">
        <f t="shared" si="3"/>
        <v>96771.81</v>
      </c>
      <c r="G37" s="31">
        <f t="shared" si="3"/>
        <v>96771.81</v>
      </c>
      <c r="H37" s="31">
        <f t="shared" si="3"/>
        <v>96771.810000000056</v>
      </c>
      <c r="I37" s="31">
        <f t="shared" si="3"/>
        <v>96771.810000000056</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8"/>
    <mergeCell ref="A10:I10"/>
    <mergeCell ref="A12:I12"/>
    <mergeCell ref="A16:I16"/>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40F6-0DDE-40F9-8D9F-2AD36BCE791D}">
  <sheetPr>
    <pageSetUpPr fitToPage="1"/>
  </sheetPr>
  <dimension ref="A1:J45"/>
  <sheetViews>
    <sheetView zoomScaleNormal="100" zoomScaleSheetLayoutView="100" zoomScalePageLayoutView="90" workbookViewId="0">
      <selection activeCell="K12" sqref="K12"/>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40" t="s">
        <v>303</v>
      </c>
      <c r="I2" s="69"/>
    </row>
    <row r="3" spans="1:9" x14ac:dyDescent="0.2">
      <c r="A3" s="61" t="s">
        <v>22</v>
      </c>
      <c r="B3" s="69" t="s">
        <v>304</v>
      </c>
      <c r="C3" s="69"/>
      <c r="D3" s="69"/>
      <c r="E3" s="61"/>
      <c r="F3" s="61"/>
      <c r="G3" s="121" t="s">
        <v>15</v>
      </c>
      <c r="H3" s="42" t="s">
        <v>305</v>
      </c>
      <c r="I3" s="70"/>
    </row>
    <row r="4" spans="1:9" x14ac:dyDescent="0.2">
      <c r="A4" s="61" t="s">
        <v>16</v>
      </c>
      <c r="B4" s="69" t="s">
        <v>349</v>
      </c>
      <c r="C4" s="69"/>
      <c r="D4" s="69"/>
      <c r="E4" s="61"/>
      <c r="F4" s="61"/>
      <c r="G4" s="121" t="s">
        <v>18</v>
      </c>
      <c r="H4" s="69" t="s">
        <v>350</v>
      </c>
      <c r="I4" s="69"/>
    </row>
    <row r="5" spans="1:9" x14ac:dyDescent="0.2">
      <c r="A5" s="61" t="s">
        <v>17</v>
      </c>
      <c r="B5" s="69" t="s">
        <v>351</v>
      </c>
      <c r="C5" s="70"/>
      <c r="D5" s="70"/>
      <c r="E5" s="61"/>
      <c r="F5" s="61"/>
      <c r="G5" s="121" t="s">
        <v>19</v>
      </c>
      <c r="H5" s="70" t="s">
        <v>352</v>
      </c>
      <c r="I5" s="70"/>
    </row>
    <row r="6" spans="1:9" x14ac:dyDescent="0.2">
      <c r="A6" s="61"/>
      <c r="B6" s="61"/>
      <c r="C6" s="61"/>
      <c r="D6" s="61"/>
      <c r="E6" s="61"/>
      <c r="F6" s="61"/>
      <c r="G6" s="61"/>
      <c r="H6" s="61"/>
      <c r="I6" s="61"/>
    </row>
    <row r="7" spans="1:9" x14ac:dyDescent="0.2">
      <c r="A7" s="61"/>
      <c r="B7" s="61"/>
      <c r="C7" s="61"/>
      <c r="D7" s="61"/>
      <c r="E7" s="61"/>
      <c r="F7" s="61"/>
      <c r="G7" s="61"/>
      <c r="H7" s="61"/>
      <c r="I7" s="61"/>
    </row>
    <row r="8" spans="1:9" x14ac:dyDescent="0.2">
      <c r="A8" s="61" t="s">
        <v>353</v>
      </c>
      <c r="B8" s="61"/>
      <c r="C8" s="61"/>
      <c r="D8" s="61"/>
      <c r="E8" s="61"/>
      <c r="F8" s="61"/>
      <c r="G8" s="61"/>
      <c r="H8" s="61"/>
      <c r="I8" s="61"/>
    </row>
    <row r="9" spans="1:9" x14ac:dyDescent="0.2">
      <c r="A9" s="61"/>
      <c r="B9" s="61"/>
      <c r="C9" s="61"/>
      <c r="D9" s="61"/>
      <c r="E9" s="61"/>
      <c r="F9" s="61"/>
      <c r="G9" s="61"/>
      <c r="H9" s="61"/>
      <c r="I9" s="61"/>
    </row>
    <row r="10" spans="1:9" x14ac:dyDescent="0.2">
      <c r="A10" s="61" t="s">
        <v>354</v>
      </c>
      <c r="B10" s="61"/>
      <c r="C10" s="61"/>
      <c r="D10" s="61"/>
      <c r="E10" s="61"/>
      <c r="F10" s="61"/>
      <c r="G10" s="61"/>
      <c r="H10" s="61"/>
      <c r="I10" s="61"/>
    </row>
    <row r="11" spans="1:9" x14ac:dyDescent="0.2">
      <c r="A11" s="61"/>
      <c r="B11" s="61"/>
      <c r="C11" s="61"/>
      <c r="D11" s="61"/>
      <c r="E11" s="61"/>
      <c r="F11" s="61"/>
      <c r="G11" s="61"/>
      <c r="H11" s="61"/>
      <c r="I11" s="61"/>
    </row>
    <row r="12" spans="1:9" ht="27.75" customHeight="1" x14ac:dyDescent="0.2">
      <c r="A12" s="188" t="s">
        <v>355</v>
      </c>
      <c r="B12" s="188"/>
      <c r="C12" s="188"/>
      <c r="D12" s="188"/>
      <c r="E12" s="188"/>
      <c r="F12" s="188"/>
      <c r="G12" s="188"/>
      <c r="H12" s="188"/>
      <c r="I12" s="188"/>
    </row>
    <row r="13" spans="1:9" x14ac:dyDescent="0.2">
      <c r="A13" s="61"/>
      <c r="B13" s="61"/>
      <c r="C13" s="61"/>
      <c r="D13" s="61"/>
      <c r="E13" s="61"/>
      <c r="F13" s="61"/>
      <c r="G13" s="61"/>
      <c r="H13" s="61"/>
      <c r="I13" s="61"/>
    </row>
    <row r="14" spans="1:9" ht="19.7" customHeight="1" x14ac:dyDescent="0.2">
      <c r="A14" s="179" t="s">
        <v>356</v>
      </c>
      <c r="B14" s="179"/>
      <c r="C14" s="179"/>
      <c r="D14" s="179"/>
      <c r="E14" s="179"/>
      <c r="F14" s="179"/>
      <c r="G14" s="179"/>
      <c r="H14" s="179"/>
      <c r="I14" s="179"/>
    </row>
    <row r="15" spans="1:9" ht="8.25" customHeight="1" x14ac:dyDescent="0.2"/>
    <row r="16" spans="1:9" ht="30" customHeight="1" x14ac:dyDescent="0.2">
      <c r="A16" s="179" t="s">
        <v>357</v>
      </c>
      <c r="B16" s="179"/>
      <c r="C16" s="179"/>
      <c r="D16" s="179"/>
      <c r="E16" s="179"/>
      <c r="F16" s="179"/>
      <c r="G16" s="179"/>
      <c r="H16" s="179"/>
      <c r="I16" s="179"/>
    </row>
    <row r="18" spans="1:10" x14ac:dyDescent="0.2">
      <c r="A18" s="190" t="s">
        <v>12</v>
      </c>
      <c r="B18" s="191"/>
      <c r="C18" s="191"/>
      <c r="D18" s="191"/>
      <c r="E18" s="191"/>
      <c r="F18" s="191"/>
      <c r="G18" s="191"/>
      <c r="H18" s="191"/>
      <c r="I18" s="192"/>
    </row>
    <row r="19" spans="1:10" s="1" customFormat="1" x14ac:dyDescent="0.2">
      <c r="A19" s="43"/>
      <c r="B19" s="44"/>
      <c r="C19" s="45" t="s">
        <v>27</v>
      </c>
      <c r="D19" s="45" t="s">
        <v>28</v>
      </c>
      <c r="E19" s="45" t="s">
        <v>31</v>
      </c>
      <c r="F19" s="45" t="s">
        <v>33</v>
      </c>
      <c r="G19" s="45" t="s">
        <v>34</v>
      </c>
      <c r="H19" s="45" t="s">
        <v>35</v>
      </c>
      <c r="I19" s="45" t="s">
        <v>36</v>
      </c>
    </row>
    <row r="20" spans="1:10" x14ac:dyDescent="0.2">
      <c r="A20" s="73"/>
      <c r="B20" s="74"/>
      <c r="C20" s="122" t="s">
        <v>10</v>
      </c>
      <c r="D20" s="122" t="s">
        <v>10</v>
      </c>
      <c r="E20" s="122" t="s">
        <v>10</v>
      </c>
      <c r="F20" s="122" t="s">
        <v>10</v>
      </c>
      <c r="G20" s="13" t="s">
        <v>10</v>
      </c>
      <c r="H20" s="122" t="s">
        <v>11</v>
      </c>
      <c r="I20" s="122" t="s">
        <v>11</v>
      </c>
    </row>
    <row r="21" spans="1:10" x14ac:dyDescent="0.2">
      <c r="A21" s="73" t="s">
        <v>0</v>
      </c>
      <c r="B21" s="74"/>
      <c r="C21" s="75">
        <v>200000</v>
      </c>
      <c r="D21" s="75">
        <v>200000</v>
      </c>
      <c r="E21" s="75">
        <v>200000</v>
      </c>
      <c r="F21" s="75">
        <v>400000</v>
      </c>
      <c r="G21" s="24">
        <v>400000</v>
      </c>
      <c r="H21" s="24">
        <v>400000</v>
      </c>
      <c r="I21" s="24">
        <v>400000</v>
      </c>
    </row>
    <row r="22" spans="1:10" x14ac:dyDescent="0.2">
      <c r="A22" s="73" t="s">
        <v>1</v>
      </c>
      <c r="B22" s="74"/>
      <c r="C22" s="75">
        <v>1127680</v>
      </c>
      <c r="D22" s="75">
        <v>1146987</v>
      </c>
      <c r="E22" s="75">
        <v>1285620.55</v>
      </c>
      <c r="F22" s="75">
        <v>1238848.07</v>
      </c>
      <c r="G22" s="75">
        <f t="shared" ref="G22:I22" si="0">F33</f>
        <v>1477015.1500000001</v>
      </c>
      <c r="H22" s="75">
        <f t="shared" si="0"/>
        <v>1544665.4300000002</v>
      </c>
      <c r="I22" s="75">
        <f t="shared" si="0"/>
        <v>1612315.7100000002</v>
      </c>
    </row>
    <row r="23" spans="1:10" x14ac:dyDescent="0.2">
      <c r="A23" s="73" t="s">
        <v>2</v>
      </c>
      <c r="B23" s="74"/>
      <c r="C23" s="75">
        <v>19307</v>
      </c>
      <c r="D23" s="75">
        <v>138633.54999999999</v>
      </c>
      <c r="E23" s="75">
        <v>59378.94</v>
      </c>
      <c r="F23" s="75">
        <v>238167.08</v>
      </c>
      <c r="G23" s="24">
        <v>167650.28</v>
      </c>
      <c r="H23" s="24">
        <v>167650.28</v>
      </c>
      <c r="I23" s="24">
        <v>167650.28</v>
      </c>
    </row>
    <row r="24" spans="1:10" x14ac:dyDescent="0.2">
      <c r="A24" s="73" t="s">
        <v>3</v>
      </c>
      <c r="B24" s="74"/>
      <c r="C24" s="75">
        <v>0</v>
      </c>
      <c r="D24" s="75">
        <v>0</v>
      </c>
      <c r="E24" s="75">
        <v>106151.42</v>
      </c>
      <c r="F24" s="75">
        <v>0</v>
      </c>
      <c r="G24" s="24">
        <v>100000</v>
      </c>
      <c r="H24" s="24">
        <v>100000</v>
      </c>
      <c r="I24" s="24">
        <v>100000</v>
      </c>
      <c r="J24" s="76"/>
    </row>
    <row r="25" spans="1:10" x14ac:dyDescent="0.2">
      <c r="A25" s="73"/>
      <c r="B25" s="74"/>
      <c r="C25" s="75"/>
      <c r="D25" s="75"/>
      <c r="E25" s="75"/>
      <c r="F25" s="75"/>
      <c r="G25" s="24"/>
      <c r="H25" s="24"/>
      <c r="I25" s="24"/>
    </row>
    <row r="26" spans="1:10" x14ac:dyDescent="0.2">
      <c r="A26" s="73" t="s">
        <v>4</v>
      </c>
      <c r="B26" s="70"/>
      <c r="C26" s="125"/>
      <c r="D26" s="125"/>
      <c r="E26" s="125"/>
      <c r="F26" s="125"/>
      <c r="G26" s="21"/>
      <c r="H26" s="19"/>
      <c r="I26" s="19"/>
    </row>
    <row r="27" spans="1:10" x14ac:dyDescent="0.2">
      <c r="A27" s="8" t="s">
        <v>314</v>
      </c>
      <c r="B27" s="70"/>
      <c r="C27" s="126"/>
      <c r="D27" s="126"/>
      <c r="E27" s="126"/>
      <c r="F27" s="126"/>
      <c r="G27" s="76"/>
      <c r="H27" s="127"/>
      <c r="I27" s="127"/>
    </row>
    <row r="28" spans="1:10" x14ac:dyDescent="0.2">
      <c r="A28" s="78"/>
      <c r="B28" s="61"/>
      <c r="C28" s="75"/>
      <c r="D28" s="75"/>
      <c r="E28" s="75"/>
      <c r="F28" s="75"/>
      <c r="G28" s="24"/>
      <c r="H28" s="24"/>
      <c r="I28" s="24"/>
    </row>
    <row r="29" spans="1:10" x14ac:dyDescent="0.2">
      <c r="A29" s="78"/>
      <c r="B29" s="61"/>
      <c r="C29" s="75"/>
      <c r="D29" s="75"/>
      <c r="E29" s="75"/>
      <c r="F29" s="75"/>
      <c r="G29" s="24"/>
      <c r="H29" s="24"/>
      <c r="I29" s="24"/>
    </row>
    <row r="30" spans="1:10" x14ac:dyDescent="0.2">
      <c r="A30" s="78"/>
      <c r="B30" s="61"/>
      <c r="C30" s="75"/>
      <c r="D30" s="75"/>
      <c r="E30" s="75"/>
      <c r="F30" s="75"/>
      <c r="G30" s="24"/>
      <c r="H30" s="24"/>
      <c r="I30" s="24"/>
    </row>
    <row r="31" spans="1:10" x14ac:dyDescent="0.2">
      <c r="A31" s="73" t="s">
        <v>5</v>
      </c>
      <c r="B31" s="74"/>
      <c r="C31" s="75"/>
      <c r="D31" s="75"/>
      <c r="E31" s="75"/>
      <c r="F31" s="75"/>
      <c r="G31" s="24"/>
      <c r="H31" s="24"/>
      <c r="I31" s="24"/>
    </row>
    <row r="32" spans="1:10" x14ac:dyDescent="0.2">
      <c r="A32" s="73"/>
      <c r="B32" s="74"/>
      <c r="C32" s="75"/>
      <c r="D32" s="75"/>
      <c r="E32" s="75"/>
      <c r="F32" s="75"/>
      <c r="G32" s="24"/>
      <c r="H32" s="24"/>
      <c r="I32" s="24"/>
    </row>
    <row r="33" spans="1:9" x14ac:dyDescent="0.2">
      <c r="A33" s="73" t="s">
        <v>7</v>
      </c>
      <c r="B33" s="74"/>
      <c r="C33" s="77">
        <v>1146987</v>
      </c>
      <c r="D33" s="77">
        <v>1285620.55</v>
      </c>
      <c r="E33" s="77">
        <v>1238848.07</v>
      </c>
      <c r="F33" s="77">
        <v>1477015.1500000001</v>
      </c>
      <c r="G33" s="19">
        <f t="shared" ref="G33:I33" si="1">+G22+G23-G24+G31</f>
        <v>1544665.4300000002</v>
      </c>
      <c r="H33" s="19">
        <f t="shared" si="1"/>
        <v>1612315.7100000002</v>
      </c>
      <c r="I33" s="19">
        <f t="shared" si="1"/>
        <v>1679965.9900000002</v>
      </c>
    </row>
    <row r="34" spans="1:9" x14ac:dyDescent="0.2">
      <c r="A34" s="78"/>
      <c r="B34" s="79"/>
      <c r="C34" s="75"/>
      <c r="D34" s="75"/>
      <c r="E34" s="75"/>
      <c r="F34" s="75"/>
      <c r="G34" s="24"/>
      <c r="H34" s="24"/>
      <c r="I34" s="24"/>
    </row>
    <row r="35" spans="1:9" x14ac:dyDescent="0.2">
      <c r="A35" s="73" t="s">
        <v>24</v>
      </c>
      <c r="B35" s="74"/>
      <c r="C35" s="75">
        <v>0</v>
      </c>
      <c r="D35" s="75">
        <v>0</v>
      </c>
      <c r="E35" s="75">
        <v>2848.58</v>
      </c>
      <c r="F35" s="75">
        <v>100000</v>
      </c>
      <c r="G35" s="24">
        <v>0</v>
      </c>
      <c r="H35" s="24">
        <v>50000</v>
      </c>
      <c r="I35" s="24">
        <v>50000</v>
      </c>
    </row>
    <row r="36" spans="1:9" x14ac:dyDescent="0.2">
      <c r="A36" s="78"/>
      <c r="B36" s="79"/>
      <c r="C36" s="75"/>
      <c r="D36" s="75"/>
      <c r="E36" s="75"/>
      <c r="F36" s="75"/>
      <c r="G36" s="75"/>
      <c r="H36" s="75"/>
      <c r="I36" s="75"/>
    </row>
    <row r="37" spans="1:9" x14ac:dyDescent="0.2">
      <c r="A37" s="73" t="s">
        <v>25</v>
      </c>
      <c r="B37" s="81"/>
      <c r="C37" s="83">
        <v>1146987</v>
      </c>
      <c r="D37" s="83">
        <v>1285620.55</v>
      </c>
      <c r="E37" s="83">
        <v>1235999.49</v>
      </c>
      <c r="F37" s="83">
        <v>1377015.1500000001</v>
      </c>
      <c r="G37" s="83">
        <f t="shared" ref="G37:I37" si="2">G33-G35</f>
        <v>1544665.4300000002</v>
      </c>
      <c r="H37" s="83">
        <f t="shared" si="2"/>
        <v>1562315.7100000002</v>
      </c>
      <c r="I37" s="83">
        <f t="shared" si="2"/>
        <v>1629965.9900000002</v>
      </c>
    </row>
    <row r="38" spans="1:9" x14ac:dyDescent="0.2">
      <c r="A38" s="130"/>
      <c r="B38" s="130"/>
      <c r="C38" s="131"/>
      <c r="D38" s="131"/>
      <c r="E38" s="131"/>
      <c r="F38" s="131"/>
      <c r="G38" s="131"/>
      <c r="H38" s="131"/>
      <c r="I38" s="131"/>
    </row>
    <row r="39" spans="1:9" x14ac:dyDescent="0.2">
      <c r="A39" s="132" t="s">
        <v>26</v>
      </c>
      <c r="B39" s="69"/>
      <c r="C39" s="133"/>
      <c r="D39" s="133"/>
      <c r="E39" s="134"/>
      <c r="F39" s="134"/>
      <c r="G39" s="134"/>
      <c r="H39" s="134"/>
      <c r="I39" s="134"/>
    </row>
    <row r="40" spans="1:9" x14ac:dyDescent="0.2">
      <c r="A40" s="135" t="s">
        <v>315</v>
      </c>
      <c r="B40" s="79"/>
      <c r="C40" s="128"/>
      <c r="D40" s="128"/>
      <c r="E40" s="80"/>
      <c r="F40" s="80"/>
      <c r="G40" s="80"/>
      <c r="H40" s="80"/>
      <c r="I40" s="80"/>
    </row>
    <row r="41" spans="1:9" x14ac:dyDescent="0.2">
      <c r="A41" s="73"/>
      <c r="B41" s="74"/>
      <c r="C41" s="75"/>
      <c r="D41" s="75"/>
      <c r="E41" s="75"/>
      <c r="F41" s="75"/>
      <c r="G41" s="75"/>
      <c r="H41" s="75"/>
      <c r="I41" s="75"/>
    </row>
    <row r="42" spans="1:9" x14ac:dyDescent="0.2">
      <c r="A42" s="73" t="s">
        <v>6</v>
      </c>
      <c r="B42" s="74"/>
      <c r="C42" s="24"/>
      <c r="D42" s="24"/>
      <c r="E42" s="75"/>
      <c r="F42" s="75"/>
      <c r="G42" s="75"/>
      <c r="H42" s="75"/>
      <c r="I42" s="75"/>
    </row>
    <row r="43" spans="1:9" x14ac:dyDescent="0.2">
      <c r="A43" s="73"/>
      <c r="B43" s="74"/>
      <c r="C43" s="24"/>
      <c r="D43" s="24"/>
      <c r="E43" s="75"/>
      <c r="F43" s="75"/>
      <c r="G43" s="75"/>
      <c r="H43" s="75"/>
      <c r="I43" s="75"/>
    </row>
    <row r="44" spans="1:9" x14ac:dyDescent="0.2">
      <c r="A44" s="135" t="s">
        <v>8</v>
      </c>
      <c r="B44" s="81"/>
      <c r="C44" s="24"/>
      <c r="D44" s="24"/>
      <c r="E44" s="75"/>
      <c r="F44" s="75"/>
      <c r="G44" s="75"/>
      <c r="H44" s="75"/>
      <c r="I44" s="75"/>
    </row>
    <row r="45" spans="1:9" x14ac:dyDescent="0.2">
      <c r="A45" s="136" t="s">
        <v>9</v>
      </c>
      <c r="B45" s="137"/>
      <c r="C45" s="24"/>
      <c r="D45" s="24"/>
      <c r="E45" s="75"/>
      <c r="F45" s="75"/>
      <c r="G45" s="75"/>
      <c r="H45" s="75"/>
      <c r="I45" s="75"/>
    </row>
  </sheetData>
  <mergeCells count="4">
    <mergeCell ref="A12:I12"/>
    <mergeCell ref="A14:I14"/>
    <mergeCell ref="A16:I16"/>
    <mergeCell ref="A18:I18"/>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11D95-3126-4766-91F7-1DCBD98B96B6}">
  <sheetPr>
    <pageSetUpPr fitToPage="1"/>
  </sheetPr>
  <dimension ref="A2:I45"/>
  <sheetViews>
    <sheetView zoomScaleNormal="100" zoomScaleSheetLayoutView="90" workbookViewId="0">
      <selection activeCell="A29" sqref="A29:I40"/>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9" s="7" customFormat="1" x14ac:dyDescent="0.2">
      <c r="A2" s="7" t="s">
        <v>13</v>
      </c>
      <c r="B2" s="2" t="s">
        <v>49</v>
      </c>
      <c r="C2" s="2"/>
      <c r="D2" s="2"/>
      <c r="G2" s="94" t="s">
        <v>14</v>
      </c>
      <c r="H2" s="3" t="s">
        <v>182</v>
      </c>
      <c r="I2" s="2"/>
    </row>
    <row r="3" spans="1:9" s="7" customFormat="1" x14ac:dyDescent="0.2">
      <c r="A3" s="7" t="s">
        <v>22</v>
      </c>
      <c r="B3" s="2" t="s">
        <v>139</v>
      </c>
      <c r="C3" s="2"/>
      <c r="D3" s="2"/>
      <c r="G3" s="94" t="s">
        <v>15</v>
      </c>
      <c r="H3" s="6" t="s">
        <v>183</v>
      </c>
      <c r="I3" s="5"/>
    </row>
    <row r="4" spans="1:9" s="7" customFormat="1" x14ac:dyDescent="0.2">
      <c r="A4" s="7" t="s">
        <v>16</v>
      </c>
      <c r="B4" s="2" t="s">
        <v>184</v>
      </c>
      <c r="C4" s="2"/>
      <c r="D4" s="2"/>
      <c r="G4" s="94" t="s">
        <v>18</v>
      </c>
      <c r="H4" s="3" t="s">
        <v>54</v>
      </c>
      <c r="I4" s="2"/>
    </row>
    <row r="5" spans="1:9" s="7" customFormat="1" x14ac:dyDescent="0.2">
      <c r="A5" s="7" t="s">
        <v>17</v>
      </c>
      <c r="B5" s="5" t="s">
        <v>185</v>
      </c>
      <c r="C5" s="5"/>
      <c r="D5" s="5"/>
      <c r="G5" s="94" t="s">
        <v>19</v>
      </c>
      <c r="H5" s="6" t="s">
        <v>186</v>
      </c>
      <c r="I5" s="5"/>
    </row>
    <row r="8" spans="1:9" s="7" customFormat="1" ht="30" customHeight="1" x14ac:dyDescent="0.2">
      <c r="A8" s="203" t="s">
        <v>187</v>
      </c>
      <c r="B8" s="203"/>
      <c r="C8" s="203"/>
      <c r="D8" s="203"/>
      <c r="E8" s="203"/>
      <c r="F8" s="203"/>
      <c r="G8" s="203"/>
      <c r="H8" s="203"/>
      <c r="I8" s="203"/>
    </row>
    <row r="9" spans="1:9" s="7" customFormat="1" x14ac:dyDescent="0.2">
      <c r="A9" s="203"/>
      <c r="B9" s="203"/>
      <c r="C9" s="203"/>
      <c r="D9" s="203"/>
      <c r="E9" s="203"/>
      <c r="F9" s="203"/>
      <c r="G9" s="203"/>
      <c r="H9" s="203"/>
      <c r="I9" s="203"/>
    </row>
    <row r="10" spans="1:9" x14ac:dyDescent="0.2">
      <c r="A10" s="202" t="s">
        <v>188</v>
      </c>
      <c r="B10" s="202"/>
      <c r="C10" s="202"/>
      <c r="D10" s="202"/>
      <c r="E10" s="202"/>
      <c r="F10" s="202"/>
      <c r="G10" s="202"/>
      <c r="H10" s="202"/>
      <c r="I10" s="202"/>
    </row>
    <row r="11" spans="1:9" s="7" customFormat="1" x14ac:dyDescent="0.2"/>
    <row r="12" spans="1:9" s="7" customFormat="1" ht="42" customHeight="1" x14ac:dyDescent="0.2">
      <c r="A12" s="176" t="s">
        <v>189</v>
      </c>
      <c r="B12" s="176"/>
      <c r="C12" s="176"/>
      <c r="D12" s="176"/>
      <c r="E12" s="176"/>
      <c r="F12" s="176"/>
      <c r="G12" s="176"/>
      <c r="H12" s="176"/>
      <c r="I12" s="176"/>
    </row>
    <row r="13" spans="1:9" s="7" customFormat="1" x14ac:dyDescent="0.2"/>
    <row r="14" spans="1:9" x14ac:dyDescent="0.2">
      <c r="A14" s="1" t="s">
        <v>47</v>
      </c>
    </row>
    <row r="15" spans="1:9" s="7" customFormat="1" x14ac:dyDescent="0.2"/>
    <row r="16" spans="1:9" s="7" customFormat="1" ht="28.5" customHeight="1" x14ac:dyDescent="0.2">
      <c r="A16" s="176" t="s">
        <v>190</v>
      </c>
      <c r="B16" s="176"/>
      <c r="C16" s="176"/>
      <c r="D16" s="176"/>
      <c r="E16" s="176"/>
      <c r="F16" s="176"/>
      <c r="G16" s="176"/>
      <c r="H16" s="176"/>
      <c r="I16" s="176"/>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3095044</v>
      </c>
      <c r="D21" s="15">
        <v>3095044</v>
      </c>
      <c r="E21" s="15">
        <v>3095044</v>
      </c>
      <c r="F21" s="15">
        <v>3095044</v>
      </c>
      <c r="G21" s="15">
        <v>3095044</v>
      </c>
      <c r="H21" s="96">
        <v>2983164</v>
      </c>
      <c r="I21" s="96">
        <v>2983164</v>
      </c>
    </row>
    <row r="22" spans="1:9" x14ac:dyDescent="0.2">
      <c r="A22" s="8" t="s">
        <v>1</v>
      </c>
      <c r="B22" s="9"/>
      <c r="C22" s="14">
        <v>1472106</v>
      </c>
      <c r="D22" s="15">
        <v>1502409.46</v>
      </c>
      <c r="E22" s="15">
        <v>1575592.12</v>
      </c>
      <c r="F22" s="15">
        <v>1636333.0000000002</v>
      </c>
      <c r="G22" s="15">
        <f t="shared" ref="G22:I22" si="0">F33</f>
        <v>1739739.2600000005</v>
      </c>
      <c r="H22" s="15">
        <f t="shared" si="0"/>
        <v>1653959</v>
      </c>
      <c r="I22" s="15">
        <f t="shared" si="0"/>
        <v>1703959</v>
      </c>
    </row>
    <row r="23" spans="1:9" x14ac:dyDescent="0.2">
      <c r="A23" s="8" t="s">
        <v>2</v>
      </c>
      <c r="B23" s="9"/>
      <c r="C23" s="14">
        <v>368988.69</v>
      </c>
      <c r="D23" s="15">
        <v>410348.09</v>
      </c>
      <c r="E23" s="15">
        <v>440156.89</v>
      </c>
      <c r="F23" s="15">
        <v>495395.48</v>
      </c>
      <c r="G23" s="15">
        <v>384368.28</v>
      </c>
      <c r="H23" s="15">
        <v>480000</v>
      </c>
      <c r="I23" s="15">
        <v>480000</v>
      </c>
    </row>
    <row r="24" spans="1:9" x14ac:dyDescent="0.2">
      <c r="A24" s="8" t="s">
        <v>3</v>
      </c>
      <c r="B24" s="9"/>
      <c r="C24" s="14">
        <v>338685.23</v>
      </c>
      <c r="D24" s="15">
        <v>337165.43</v>
      </c>
      <c r="E24" s="15">
        <v>379416.01</v>
      </c>
      <c r="F24" s="14">
        <v>391989.22</v>
      </c>
      <c r="G24" s="15">
        <v>471326.88</v>
      </c>
      <c r="H24" s="15">
        <v>430000</v>
      </c>
      <c r="I24" s="15">
        <v>430000</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17" t="s">
        <v>32</v>
      </c>
      <c r="B27" s="18"/>
      <c r="C27" s="19"/>
      <c r="D27" s="20"/>
      <c r="E27" s="21"/>
      <c r="F27" s="21"/>
      <c r="G27" s="16"/>
      <c r="H27" s="16"/>
      <c r="I27" s="14"/>
    </row>
    <row r="28" spans="1:9" x14ac:dyDescent="0.2">
      <c r="A28" s="22"/>
      <c r="B28" s="23"/>
      <c r="C28" s="19"/>
      <c r="D28" s="24"/>
      <c r="E28" s="24"/>
      <c r="F28" s="24"/>
      <c r="G28" s="15"/>
      <c r="H28" s="15"/>
      <c r="I28" s="15"/>
    </row>
    <row r="29" spans="1:9" ht="12.75" customHeight="1" x14ac:dyDescent="0.2">
      <c r="A29" s="22"/>
      <c r="B29" s="23"/>
      <c r="C29" s="19"/>
      <c r="D29" s="24"/>
      <c r="E29" s="24"/>
      <c r="F29" s="24"/>
      <c r="G29" s="15"/>
      <c r="H29" s="15"/>
      <c r="I29" s="15"/>
    </row>
    <row r="30" spans="1:9" x14ac:dyDescent="0.2">
      <c r="A30" s="22"/>
      <c r="B30" s="23"/>
      <c r="C30" s="19"/>
      <c r="D30" s="24"/>
      <c r="E30" s="24"/>
      <c r="F30" s="24"/>
      <c r="G30" s="15"/>
      <c r="H30" s="15"/>
      <c r="I30" s="15"/>
    </row>
    <row r="31" spans="1:9" x14ac:dyDescent="0.2">
      <c r="A31" s="8" t="s">
        <v>5</v>
      </c>
      <c r="B31" s="9"/>
      <c r="C31" s="14">
        <v>0</v>
      </c>
      <c r="D31" s="14">
        <v>0</v>
      </c>
      <c r="E31" s="14">
        <v>0</v>
      </c>
      <c r="F31" s="14">
        <v>0</v>
      </c>
      <c r="G31" s="14">
        <f t="shared" ref="G31:I31" si="1">SUM(G28:G30)</f>
        <v>0</v>
      </c>
      <c r="H31" s="14">
        <f t="shared" si="1"/>
        <v>0</v>
      </c>
      <c r="I31" s="14">
        <f t="shared" si="1"/>
        <v>0</v>
      </c>
    </row>
    <row r="32" spans="1:9" x14ac:dyDescent="0.2">
      <c r="A32" s="8"/>
      <c r="B32" s="9"/>
      <c r="C32" s="14"/>
      <c r="D32" s="15"/>
      <c r="E32" s="15"/>
      <c r="F32" s="15"/>
      <c r="G32" s="15"/>
      <c r="H32" s="15"/>
      <c r="I32" s="15"/>
    </row>
    <row r="33" spans="1:9" x14ac:dyDescent="0.2">
      <c r="A33" s="8" t="s">
        <v>7</v>
      </c>
      <c r="B33" s="9"/>
      <c r="C33" s="14">
        <v>1502409.46</v>
      </c>
      <c r="D33" s="14">
        <v>1575592.12</v>
      </c>
      <c r="E33" s="14">
        <v>1636333.0000000002</v>
      </c>
      <c r="F33" s="14">
        <v>1739739.2600000005</v>
      </c>
      <c r="G33" s="96">
        <v>1653959</v>
      </c>
      <c r="H33" s="14">
        <f>+H22+H23-H24+H31</f>
        <v>1703959</v>
      </c>
      <c r="I33" s="14">
        <f t="shared" ref="I33" si="2">+I22+I23-I24+I31</f>
        <v>1753959</v>
      </c>
    </row>
    <row r="34" spans="1:9" x14ac:dyDescent="0.2">
      <c r="A34" s="25"/>
      <c r="B34" s="26"/>
      <c r="C34" s="27"/>
      <c r="D34" s="28"/>
      <c r="E34" s="28"/>
      <c r="F34" s="15"/>
      <c r="G34" s="15"/>
      <c r="H34" s="15"/>
      <c r="I34" s="15"/>
    </row>
    <row r="35" spans="1:9" x14ac:dyDescent="0.2">
      <c r="A35" s="8" t="s">
        <v>24</v>
      </c>
      <c r="B35" s="9"/>
      <c r="C35" s="27">
        <v>0</v>
      </c>
      <c r="D35" s="28">
        <v>153.86000000000001</v>
      </c>
      <c r="E35" s="28">
        <v>0</v>
      </c>
      <c r="F35" s="15">
        <v>86284.73</v>
      </c>
      <c r="G35" s="15">
        <v>0</v>
      </c>
      <c r="H35" s="15">
        <v>0</v>
      </c>
      <c r="I35" s="15">
        <v>0</v>
      </c>
    </row>
    <row r="36" spans="1:9" x14ac:dyDescent="0.2">
      <c r="A36" s="25"/>
      <c r="B36" s="26"/>
      <c r="C36" s="27"/>
      <c r="D36" s="28"/>
      <c r="E36" s="28"/>
      <c r="F36" s="15"/>
      <c r="G36" s="15"/>
      <c r="H36" s="15"/>
      <c r="I36" s="15"/>
    </row>
    <row r="37" spans="1:9" x14ac:dyDescent="0.2">
      <c r="A37" s="8" t="s">
        <v>25</v>
      </c>
      <c r="B37" s="29"/>
      <c r="C37" s="30">
        <f>C33-C35</f>
        <v>1502409.46</v>
      </c>
      <c r="D37" s="30">
        <f t="shared" ref="D37:I37" si="3">D33-D35</f>
        <v>1575438.26</v>
      </c>
      <c r="E37" s="30">
        <f t="shared" si="3"/>
        <v>1636333.0000000002</v>
      </c>
      <c r="F37" s="31">
        <f t="shared" si="3"/>
        <v>1653454.5300000005</v>
      </c>
      <c r="G37" s="31">
        <f t="shared" si="3"/>
        <v>1653959</v>
      </c>
      <c r="H37" s="31">
        <f t="shared" si="3"/>
        <v>1703959</v>
      </c>
      <c r="I37" s="31">
        <f t="shared" si="3"/>
        <v>1753959</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9"/>
    <mergeCell ref="A10:I10"/>
    <mergeCell ref="A12:I12"/>
    <mergeCell ref="A16:I16"/>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C434A-5CF8-4C88-98F8-763FF89108A1}">
  <sheetPr>
    <pageSetUpPr fitToPage="1"/>
  </sheetPr>
  <dimension ref="A1:J55"/>
  <sheetViews>
    <sheetView topLeftCell="A10" zoomScaleNormal="100" workbookViewId="0">
      <selection activeCell="A24" sqref="A24"/>
    </sheetView>
  </sheetViews>
  <sheetFormatPr defaultColWidth="8.85546875" defaultRowHeight="12.75" x14ac:dyDescent="0.2"/>
  <cols>
    <col min="1" max="2" width="14.7109375" style="1" customWidth="1"/>
    <col min="3" max="8" width="14" style="1" customWidth="1"/>
    <col min="9" max="9" width="13.140625" style="1" customWidth="1"/>
    <col min="10" max="16384" width="8.85546875" style="1"/>
  </cols>
  <sheetData>
    <row r="1" spans="1:10" x14ac:dyDescent="0.2">
      <c r="A1" s="39"/>
      <c r="B1" s="39"/>
      <c r="C1" s="39"/>
      <c r="D1" s="39"/>
      <c r="E1" s="39"/>
      <c r="F1" s="39"/>
      <c r="G1" s="39"/>
      <c r="H1" s="39"/>
      <c r="I1" s="39"/>
    </row>
    <row r="2" spans="1:10" x14ac:dyDescent="0.2">
      <c r="A2" s="39" t="s">
        <v>13</v>
      </c>
      <c r="B2" s="40" t="s">
        <v>49</v>
      </c>
      <c r="C2" s="40"/>
      <c r="D2" s="40"/>
      <c r="E2" s="39"/>
      <c r="F2" s="39"/>
      <c r="G2" s="41" t="s">
        <v>14</v>
      </c>
      <c r="H2" s="40" t="s">
        <v>117</v>
      </c>
      <c r="I2" s="40"/>
    </row>
    <row r="3" spans="1:10" x14ac:dyDescent="0.2">
      <c r="A3" s="39" t="s">
        <v>22</v>
      </c>
      <c r="B3" s="40" t="s">
        <v>118</v>
      </c>
      <c r="C3" s="40"/>
      <c r="D3" s="40"/>
      <c r="E3" s="39"/>
      <c r="F3" s="39"/>
      <c r="G3" s="41" t="s">
        <v>15</v>
      </c>
      <c r="H3" s="42" t="s">
        <v>119</v>
      </c>
      <c r="I3" s="42"/>
    </row>
    <row r="4" spans="1:10" x14ac:dyDescent="0.2">
      <c r="A4" s="39" t="s">
        <v>16</v>
      </c>
      <c r="B4" s="40" t="s">
        <v>130</v>
      </c>
      <c r="C4" s="40"/>
      <c r="D4" s="40"/>
      <c r="E4" s="39"/>
      <c r="F4" s="39"/>
      <c r="G4" s="41" t="s">
        <v>18</v>
      </c>
      <c r="H4" s="40" t="s">
        <v>54</v>
      </c>
      <c r="I4" s="40"/>
    </row>
    <row r="5" spans="1:10" x14ac:dyDescent="0.2">
      <c r="A5" s="39" t="s">
        <v>17</v>
      </c>
      <c r="B5" s="40" t="s">
        <v>131</v>
      </c>
      <c r="C5" s="42"/>
      <c r="D5" s="42"/>
      <c r="E5" s="39"/>
      <c r="F5" s="39"/>
      <c r="G5" s="41" t="s">
        <v>19</v>
      </c>
      <c r="H5" s="42" t="s">
        <v>132</v>
      </c>
      <c r="I5" s="42"/>
    </row>
    <row r="6" spans="1:10" x14ac:dyDescent="0.2">
      <c r="A6" s="39"/>
      <c r="B6" s="39"/>
      <c r="C6" s="39"/>
      <c r="D6" s="39"/>
      <c r="E6" s="39"/>
      <c r="F6" s="39"/>
      <c r="G6" s="39"/>
      <c r="H6" s="39"/>
      <c r="I6" s="39"/>
    </row>
    <row r="7" spans="1:10" ht="12.75" customHeight="1" x14ac:dyDescent="0.2">
      <c r="A7" s="185" t="s">
        <v>133</v>
      </c>
      <c r="B7" s="185"/>
      <c r="C7" s="185"/>
      <c r="D7" s="185"/>
      <c r="E7" s="185"/>
      <c r="F7" s="185"/>
      <c r="G7" s="185"/>
      <c r="H7" s="185"/>
      <c r="I7" s="185"/>
      <c r="J7" s="86"/>
    </row>
    <row r="8" spans="1:10" ht="10.5" customHeight="1" x14ac:dyDescent="0.2">
      <c r="A8" s="185"/>
      <c r="B8" s="185"/>
      <c r="C8" s="185"/>
      <c r="D8" s="185"/>
      <c r="E8" s="185"/>
      <c r="F8" s="185"/>
      <c r="G8" s="185"/>
      <c r="H8" s="185"/>
      <c r="I8" s="185"/>
      <c r="J8" s="86"/>
    </row>
    <row r="9" spans="1:10" x14ac:dyDescent="0.2">
      <c r="A9" s="39" t="s">
        <v>134</v>
      </c>
      <c r="B9" s="39"/>
      <c r="C9" s="39"/>
      <c r="D9" s="39"/>
      <c r="E9" s="39"/>
      <c r="F9" s="39"/>
      <c r="G9" s="39"/>
      <c r="H9" s="39"/>
      <c r="I9" s="39"/>
    </row>
    <row r="10" spans="1:10" x14ac:dyDescent="0.2">
      <c r="A10" s="39"/>
      <c r="B10" s="39"/>
      <c r="C10" s="39"/>
      <c r="D10" s="39"/>
      <c r="E10" s="39"/>
      <c r="F10" s="39"/>
      <c r="G10" s="39"/>
      <c r="H10" s="39"/>
      <c r="I10" s="39"/>
    </row>
    <row r="11" spans="1:10" ht="12.75" customHeight="1" x14ac:dyDescent="0.2">
      <c r="A11" s="185" t="s">
        <v>135</v>
      </c>
      <c r="B11" s="185"/>
      <c r="C11" s="185"/>
      <c r="D11" s="185"/>
      <c r="E11" s="185"/>
      <c r="F11" s="185"/>
      <c r="G11" s="185"/>
      <c r="H11" s="185"/>
      <c r="I11" s="185"/>
      <c r="J11" s="87"/>
    </row>
    <row r="12" spans="1:10" x14ac:dyDescent="0.2">
      <c r="A12" s="185"/>
      <c r="B12" s="185"/>
      <c r="C12" s="185"/>
      <c r="D12" s="185"/>
      <c r="E12" s="185"/>
      <c r="F12" s="185"/>
      <c r="G12" s="185"/>
      <c r="H12" s="185"/>
      <c r="I12" s="185"/>
    </row>
    <row r="13" spans="1:10" x14ac:dyDescent="0.2">
      <c r="A13" s="185"/>
      <c r="B13" s="185"/>
      <c r="C13" s="185"/>
      <c r="D13" s="185"/>
      <c r="E13" s="185"/>
      <c r="F13" s="185"/>
      <c r="G13" s="185"/>
      <c r="H13" s="185"/>
      <c r="I13" s="185"/>
    </row>
    <row r="14" spans="1:10" x14ac:dyDescent="0.2">
      <c r="A14" s="185"/>
      <c r="B14" s="185"/>
      <c r="C14" s="185"/>
      <c r="D14" s="185"/>
      <c r="E14" s="185"/>
      <c r="F14" s="185"/>
      <c r="G14" s="185"/>
      <c r="H14" s="185"/>
      <c r="I14" s="185"/>
    </row>
    <row r="15" spans="1:10" ht="2.25" customHeight="1" x14ac:dyDescent="0.2">
      <c r="A15" s="185"/>
      <c r="B15" s="185"/>
      <c r="C15" s="185"/>
      <c r="D15" s="185"/>
      <c r="E15" s="185"/>
      <c r="F15" s="185"/>
      <c r="G15" s="185"/>
      <c r="H15" s="185"/>
      <c r="I15" s="185"/>
    </row>
    <row r="16" spans="1:10" hidden="1" x14ac:dyDescent="0.2">
      <c r="A16" s="185"/>
      <c r="B16" s="185"/>
      <c r="C16" s="185"/>
      <c r="D16" s="185"/>
      <c r="E16" s="185"/>
      <c r="F16" s="185"/>
      <c r="G16" s="185"/>
      <c r="H16" s="185"/>
      <c r="I16" s="185"/>
    </row>
    <row r="17" spans="1:9" x14ac:dyDescent="0.2">
      <c r="A17" s="185" t="s">
        <v>47</v>
      </c>
      <c r="B17" s="185"/>
      <c r="C17" s="185"/>
      <c r="D17" s="185"/>
      <c r="E17" s="185"/>
      <c r="F17" s="185"/>
      <c r="G17" s="185"/>
      <c r="H17" s="185"/>
      <c r="I17" s="185"/>
    </row>
    <row r="18" spans="1:9" ht="9" customHeight="1" x14ac:dyDescent="0.2">
      <c r="A18" s="185"/>
      <c r="B18" s="185"/>
      <c r="C18" s="185"/>
      <c r="D18" s="185"/>
      <c r="E18" s="185"/>
      <c r="F18" s="185"/>
      <c r="G18" s="185"/>
      <c r="H18" s="185"/>
      <c r="I18" s="185"/>
    </row>
    <row r="19" spans="1:9" hidden="1" x14ac:dyDescent="0.2">
      <c r="A19" s="185"/>
      <c r="B19" s="185"/>
      <c r="C19" s="185"/>
      <c r="D19" s="185"/>
      <c r="E19" s="185"/>
      <c r="F19" s="185"/>
      <c r="G19" s="185"/>
      <c r="H19" s="185"/>
      <c r="I19" s="185"/>
    </row>
    <row r="20" spans="1:9" ht="1.5" customHeight="1" x14ac:dyDescent="0.2">
      <c r="A20" s="185"/>
      <c r="B20" s="185"/>
      <c r="C20" s="185"/>
      <c r="D20" s="185"/>
      <c r="E20" s="185"/>
      <c r="F20" s="185"/>
      <c r="G20" s="185"/>
      <c r="H20" s="185"/>
      <c r="I20" s="185"/>
    </row>
    <row r="21" spans="1:9" hidden="1" x14ac:dyDescent="0.2">
      <c r="A21" s="185"/>
      <c r="B21" s="185"/>
      <c r="C21" s="185"/>
      <c r="D21" s="185"/>
      <c r="E21" s="185"/>
      <c r="F21" s="185"/>
      <c r="G21" s="185"/>
      <c r="H21" s="185"/>
      <c r="I21" s="185"/>
    </row>
    <row r="22" spans="1:9" ht="15.75" hidden="1" customHeight="1" x14ac:dyDescent="0.2">
      <c r="A22" s="185"/>
      <c r="B22" s="185"/>
      <c r="C22" s="185"/>
      <c r="D22" s="185"/>
      <c r="E22" s="185"/>
      <c r="F22" s="185"/>
      <c r="G22" s="185"/>
      <c r="H22" s="185"/>
      <c r="I22" s="185"/>
    </row>
    <row r="23" spans="1:9" ht="12.75" customHeight="1" x14ac:dyDescent="0.2">
      <c r="A23" s="88" t="s">
        <v>136</v>
      </c>
      <c r="B23" s="89"/>
      <c r="C23" s="89"/>
      <c r="D23" s="89"/>
      <c r="E23" s="89"/>
      <c r="F23" s="89"/>
      <c r="G23" s="89"/>
      <c r="H23" s="89"/>
      <c r="I23" s="89"/>
    </row>
    <row r="24" spans="1:9" ht="12.75" customHeight="1" x14ac:dyDescent="0.2">
      <c r="A24" s="88" t="s">
        <v>430</v>
      </c>
      <c r="B24" s="89"/>
      <c r="C24" s="89"/>
      <c r="D24" s="89"/>
      <c r="E24" s="89"/>
      <c r="F24" s="89"/>
      <c r="G24" s="89"/>
      <c r="H24" s="89"/>
      <c r="I24" s="89"/>
    </row>
    <row r="25" spans="1:9" ht="12.75" customHeight="1" x14ac:dyDescent="0.2">
      <c r="A25" s="88" t="s">
        <v>129</v>
      </c>
      <c r="B25" s="89"/>
      <c r="C25" s="89"/>
      <c r="D25" s="89"/>
      <c r="E25" s="89"/>
      <c r="F25" s="89"/>
      <c r="G25" s="89"/>
      <c r="H25" s="89"/>
      <c r="I25" s="89"/>
    </row>
    <row r="26" spans="1:9" ht="12.75" customHeight="1" x14ac:dyDescent="0.2">
      <c r="A26" s="88" t="s">
        <v>137</v>
      </c>
      <c r="B26" s="89"/>
      <c r="C26" s="89"/>
      <c r="D26" s="89"/>
      <c r="E26" s="89"/>
      <c r="F26" s="89"/>
      <c r="G26" s="89"/>
      <c r="H26" s="89"/>
      <c r="I26" s="89"/>
    </row>
    <row r="27" spans="1:9" ht="12.75" customHeight="1" x14ac:dyDescent="0.2">
      <c r="A27" s="88"/>
      <c r="B27" s="89"/>
      <c r="C27" s="89"/>
      <c r="D27" s="89"/>
      <c r="E27" s="89"/>
      <c r="F27" s="89"/>
      <c r="G27" s="89"/>
      <c r="H27" s="89"/>
      <c r="I27" s="89"/>
    </row>
    <row r="28" spans="1:9" x14ac:dyDescent="0.2">
      <c r="A28" s="181" t="s">
        <v>12</v>
      </c>
      <c r="B28" s="182"/>
      <c r="C28" s="182"/>
      <c r="D28" s="182"/>
      <c r="E28" s="182"/>
      <c r="F28" s="182"/>
      <c r="G28" s="182"/>
      <c r="H28" s="182"/>
      <c r="I28" s="183"/>
    </row>
    <row r="29" spans="1:9" x14ac:dyDescent="0.2">
      <c r="A29" s="43"/>
      <c r="B29" s="44"/>
      <c r="C29" s="45" t="s">
        <v>27</v>
      </c>
      <c r="D29" s="45" t="s">
        <v>28</v>
      </c>
      <c r="E29" s="45" t="s">
        <v>31</v>
      </c>
      <c r="F29" s="45" t="s">
        <v>33</v>
      </c>
      <c r="G29" s="10" t="s">
        <v>34</v>
      </c>
      <c r="H29" s="10" t="s">
        <v>35</v>
      </c>
      <c r="I29" s="10" t="s">
        <v>36</v>
      </c>
    </row>
    <row r="30" spans="1:9" x14ac:dyDescent="0.2">
      <c r="A30" s="43"/>
      <c r="B30" s="44"/>
      <c r="C30" s="63" t="s">
        <v>10</v>
      </c>
      <c r="D30" s="13" t="s">
        <v>10</v>
      </c>
      <c r="E30" s="13" t="s">
        <v>10</v>
      </c>
      <c r="F30" s="13" t="s">
        <v>10</v>
      </c>
      <c r="G30" s="13" t="s">
        <v>10</v>
      </c>
      <c r="H30" s="11" t="s">
        <v>11</v>
      </c>
      <c r="I30" s="11" t="s">
        <v>11</v>
      </c>
    </row>
    <row r="31" spans="1:9" x14ac:dyDescent="0.2">
      <c r="A31" s="43" t="s">
        <v>0</v>
      </c>
      <c r="B31" s="44"/>
      <c r="C31" s="46">
        <v>952734</v>
      </c>
      <c r="D31" s="46">
        <v>915094</v>
      </c>
      <c r="E31" s="46">
        <v>966656</v>
      </c>
      <c r="F31" s="46">
        <v>1043264</v>
      </c>
      <c r="G31" s="46">
        <v>1043264</v>
      </c>
      <c r="H31" s="46">
        <v>1263722</v>
      </c>
      <c r="I31" s="46">
        <v>1263722</v>
      </c>
    </row>
    <row r="32" spans="1:9" x14ac:dyDescent="0.2">
      <c r="A32" s="43" t="s">
        <v>1</v>
      </c>
      <c r="B32" s="44"/>
      <c r="C32" s="46">
        <v>3047031</v>
      </c>
      <c r="D32" s="46">
        <f t="shared" ref="D32:I32" si="0">C43</f>
        <v>3436476</v>
      </c>
      <c r="E32" s="46">
        <f t="shared" si="0"/>
        <v>3882129</v>
      </c>
      <c r="F32" s="46">
        <f t="shared" si="0"/>
        <v>3939583.79</v>
      </c>
      <c r="G32" s="46">
        <f t="shared" si="0"/>
        <v>4398761.78</v>
      </c>
      <c r="H32" s="46">
        <f t="shared" si="0"/>
        <v>3370391.8200000003</v>
      </c>
      <c r="I32" s="46">
        <f t="shared" si="0"/>
        <v>3470391.8200000003</v>
      </c>
    </row>
    <row r="33" spans="1:9" x14ac:dyDescent="0.2">
      <c r="A33" s="43" t="s">
        <v>2</v>
      </c>
      <c r="B33" s="44"/>
      <c r="C33" s="46">
        <v>1174496</v>
      </c>
      <c r="D33" s="46">
        <v>1136987</v>
      </c>
      <c r="E33" s="46">
        <v>913223.91</v>
      </c>
      <c r="F33" s="46">
        <v>1312316.3400000001</v>
      </c>
      <c r="G33" s="46">
        <v>808131.17</v>
      </c>
      <c r="H33" s="46">
        <v>1000000</v>
      </c>
      <c r="I33" s="46">
        <v>1000000</v>
      </c>
    </row>
    <row r="34" spans="1:9" x14ac:dyDescent="0.2">
      <c r="A34" s="43" t="s">
        <v>3</v>
      </c>
      <c r="B34" s="44"/>
      <c r="C34" s="46">
        <v>596391</v>
      </c>
      <c r="D34" s="46">
        <v>691334</v>
      </c>
      <c r="E34" s="48">
        <v>855769.12</v>
      </c>
      <c r="F34" s="46">
        <v>853138.35</v>
      </c>
      <c r="G34" s="46">
        <f>1836501.13-1000000</f>
        <v>836501.12999999989</v>
      </c>
      <c r="H34" s="46">
        <v>900000</v>
      </c>
      <c r="I34" s="46">
        <v>900000</v>
      </c>
    </row>
    <row r="35" spans="1:9" x14ac:dyDescent="0.2">
      <c r="A35" s="43"/>
      <c r="B35" s="44"/>
      <c r="C35" s="46"/>
      <c r="D35" s="46"/>
      <c r="E35" s="46"/>
      <c r="F35" s="46"/>
      <c r="G35" s="46"/>
      <c r="H35" s="46"/>
      <c r="I35" s="46"/>
    </row>
    <row r="36" spans="1:9" x14ac:dyDescent="0.2">
      <c r="A36" s="8" t="s">
        <v>4</v>
      </c>
      <c r="B36" s="6"/>
      <c r="C36" s="16"/>
      <c r="D36" s="16"/>
      <c r="E36" s="16"/>
      <c r="F36" s="16"/>
      <c r="G36" s="16"/>
      <c r="H36" s="16"/>
      <c r="I36" s="14"/>
    </row>
    <row r="37" spans="1:9" x14ac:dyDescent="0.2">
      <c r="A37" s="8" t="s">
        <v>32</v>
      </c>
      <c r="B37" s="9"/>
      <c r="C37" s="47"/>
      <c r="D37" s="16"/>
      <c r="E37" s="16"/>
      <c r="F37" s="16"/>
      <c r="G37" s="16"/>
      <c r="H37" s="16"/>
      <c r="I37" s="14"/>
    </row>
    <row r="38" spans="1:9" x14ac:dyDescent="0.2">
      <c r="A38" s="25" t="s">
        <v>105</v>
      </c>
      <c r="B38" s="26"/>
      <c r="C38" s="15">
        <v>-207000</v>
      </c>
      <c r="D38" s="15"/>
      <c r="E38" s="15"/>
      <c r="F38" s="15"/>
      <c r="G38" s="15">
        <v>-1000000</v>
      </c>
      <c r="H38" s="15"/>
      <c r="I38" s="15"/>
    </row>
    <row r="39" spans="1:9" x14ac:dyDescent="0.2">
      <c r="A39" s="25"/>
      <c r="B39" s="26"/>
      <c r="C39" s="15">
        <v>18340</v>
      </c>
      <c r="D39" s="15"/>
      <c r="E39" s="15"/>
      <c r="F39" s="15"/>
      <c r="G39" s="15"/>
      <c r="H39" s="15"/>
      <c r="I39" s="15"/>
    </row>
    <row r="40" spans="1:9" x14ac:dyDescent="0.2">
      <c r="A40" s="25"/>
      <c r="B40" s="26"/>
      <c r="C40" s="15"/>
      <c r="D40" s="15"/>
      <c r="E40" s="15"/>
      <c r="F40" s="15"/>
      <c r="G40" s="15"/>
      <c r="H40" s="15"/>
      <c r="I40" s="15"/>
    </row>
    <row r="41" spans="1:9" x14ac:dyDescent="0.2">
      <c r="A41" s="8" t="s">
        <v>5</v>
      </c>
      <c r="B41" s="9"/>
      <c r="C41" s="14">
        <v>-188660</v>
      </c>
      <c r="D41" s="14">
        <f t="shared" ref="D41:I41" si="1">SUM(D38:D40)</f>
        <v>0</v>
      </c>
      <c r="E41" s="14">
        <f t="shared" si="1"/>
        <v>0</v>
      </c>
      <c r="F41" s="14">
        <f t="shared" si="1"/>
        <v>0</v>
      </c>
      <c r="G41" s="14">
        <f t="shared" si="1"/>
        <v>-1000000</v>
      </c>
      <c r="H41" s="14">
        <f t="shared" si="1"/>
        <v>0</v>
      </c>
      <c r="I41" s="14">
        <f t="shared" si="1"/>
        <v>0</v>
      </c>
    </row>
    <row r="42" spans="1:9" x14ac:dyDescent="0.2">
      <c r="A42" s="43"/>
      <c r="B42" s="44"/>
      <c r="C42" s="46"/>
      <c r="D42" s="46"/>
      <c r="E42" s="46"/>
      <c r="F42" s="46"/>
      <c r="G42" s="46"/>
      <c r="H42" s="46"/>
      <c r="I42" s="46"/>
    </row>
    <row r="43" spans="1:9" x14ac:dyDescent="0.2">
      <c r="A43" s="43" t="s">
        <v>7</v>
      </c>
      <c r="B43" s="44"/>
      <c r="C43" s="48">
        <v>3436476</v>
      </c>
      <c r="D43" s="48">
        <f>+D32+D33-D34+D41</f>
        <v>3882129</v>
      </c>
      <c r="E43" s="48">
        <f t="shared" ref="E43" si="2">+E32+E33-E34+E41</f>
        <v>3939583.79</v>
      </c>
      <c r="F43" s="48">
        <f>+F32+F33-F34+F41</f>
        <v>4398761.78</v>
      </c>
      <c r="G43" s="48">
        <f>+G32+G33-G34+G41</f>
        <v>3370391.8200000003</v>
      </c>
      <c r="H43" s="48">
        <f>+H32+H33-H34+H41</f>
        <v>3470391.8200000003</v>
      </c>
      <c r="I43" s="48">
        <f t="shared" ref="I43" si="3">+I32+I33-I34+I41</f>
        <v>3570391.8200000003</v>
      </c>
    </row>
    <row r="44" spans="1:9" x14ac:dyDescent="0.2">
      <c r="A44" s="49"/>
      <c r="B44" s="50"/>
      <c r="C44" s="58"/>
      <c r="D44" s="58"/>
      <c r="E44" s="46"/>
      <c r="F44" s="46"/>
      <c r="G44" s="46"/>
      <c r="H44" s="46"/>
      <c r="I44" s="46"/>
    </row>
    <row r="45" spans="1:9" x14ac:dyDescent="0.2">
      <c r="A45" s="43" t="s">
        <v>24</v>
      </c>
      <c r="B45" s="44"/>
      <c r="C45" s="58">
        <v>15649</v>
      </c>
      <c r="D45" s="58">
        <v>15172</v>
      </c>
      <c r="E45" s="46">
        <v>15615.99</v>
      </c>
      <c r="F45" s="46">
        <v>13598.06</v>
      </c>
      <c r="G45" s="46">
        <v>4447.92</v>
      </c>
      <c r="H45" s="46"/>
      <c r="I45" s="46"/>
    </row>
    <row r="46" spans="1:9" x14ac:dyDescent="0.2">
      <c r="A46" s="49"/>
      <c r="B46" s="50"/>
      <c r="C46" s="58"/>
      <c r="D46" s="58"/>
      <c r="E46" s="46"/>
      <c r="F46" s="46"/>
      <c r="G46" s="46"/>
      <c r="H46" s="46"/>
      <c r="I46" s="46"/>
    </row>
    <row r="47" spans="1:9" x14ac:dyDescent="0.2">
      <c r="A47" s="43" t="s">
        <v>25</v>
      </c>
      <c r="B47" s="51"/>
      <c r="C47" s="64">
        <v>3420827</v>
      </c>
      <c r="D47" s="64">
        <f t="shared" ref="D47:I47" si="4">D43-D45</f>
        <v>3866957</v>
      </c>
      <c r="E47" s="52">
        <f t="shared" si="4"/>
        <v>3923967.8</v>
      </c>
      <c r="F47" s="52">
        <f t="shared" si="4"/>
        <v>4385163.7200000007</v>
      </c>
      <c r="G47" s="52">
        <f t="shared" si="4"/>
        <v>3365943.9000000004</v>
      </c>
      <c r="H47" s="52">
        <f t="shared" si="4"/>
        <v>3470391.8200000003</v>
      </c>
      <c r="I47" s="52">
        <f t="shared" si="4"/>
        <v>3570391.8200000003</v>
      </c>
    </row>
    <row r="48" spans="1:9" x14ac:dyDescent="0.2">
      <c r="A48" s="53"/>
      <c r="B48" s="53"/>
      <c r="C48" s="54"/>
      <c r="D48" s="54"/>
      <c r="E48" s="54"/>
      <c r="F48" s="54"/>
      <c r="G48" s="54"/>
      <c r="H48" s="54"/>
      <c r="I48" s="54"/>
    </row>
    <row r="49" spans="1:9" x14ac:dyDescent="0.2">
      <c r="A49" s="55" t="s">
        <v>26</v>
      </c>
      <c r="B49" s="40"/>
      <c r="C49" s="35"/>
      <c r="D49" s="35"/>
      <c r="E49" s="56"/>
      <c r="F49" s="56"/>
      <c r="G49" s="56"/>
      <c r="H49" s="56"/>
      <c r="I49" s="56"/>
    </row>
    <row r="50" spans="1:9" x14ac:dyDescent="0.2">
      <c r="A50" s="57" t="s">
        <v>30</v>
      </c>
      <c r="B50" s="50"/>
      <c r="C50" s="28"/>
      <c r="D50" s="28"/>
      <c r="E50" s="58"/>
      <c r="F50" s="58"/>
      <c r="G50" s="58"/>
      <c r="H50" s="58"/>
      <c r="I50" s="58"/>
    </row>
    <row r="51" spans="1:9" x14ac:dyDescent="0.2">
      <c r="A51" s="43"/>
      <c r="B51" s="44"/>
      <c r="C51" s="46"/>
      <c r="D51" s="46"/>
      <c r="E51" s="46"/>
      <c r="F51" s="46"/>
      <c r="G51" s="46"/>
      <c r="H51" s="46"/>
      <c r="I51" s="46"/>
    </row>
    <row r="52" spans="1:9" x14ac:dyDescent="0.2">
      <c r="A52" s="43" t="s">
        <v>6</v>
      </c>
      <c r="B52" s="44"/>
      <c r="C52" s="15"/>
      <c r="D52" s="15"/>
      <c r="E52" s="46"/>
      <c r="F52" s="46"/>
      <c r="G52" s="46"/>
      <c r="H52" s="46"/>
      <c r="I52" s="46"/>
    </row>
    <row r="53" spans="1:9" x14ac:dyDescent="0.2">
      <c r="A53" s="43"/>
      <c r="B53" s="44"/>
      <c r="C53" s="15"/>
      <c r="D53" s="15"/>
      <c r="E53" s="46"/>
      <c r="F53" s="46"/>
      <c r="G53" s="46"/>
      <c r="H53" s="46"/>
      <c r="I53" s="46"/>
    </row>
    <row r="54" spans="1:9" x14ac:dyDescent="0.2">
      <c r="A54" s="57" t="s">
        <v>8</v>
      </c>
      <c r="B54" s="51"/>
      <c r="C54" s="15"/>
      <c r="D54" s="15"/>
      <c r="E54" s="46"/>
      <c r="F54" s="46"/>
      <c r="G54" s="46"/>
      <c r="H54" s="46"/>
      <c r="I54" s="46"/>
    </row>
    <row r="55" spans="1:9" x14ac:dyDescent="0.2">
      <c r="A55" s="59" t="s">
        <v>9</v>
      </c>
      <c r="B55" s="60"/>
      <c r="C55" s="15"/>
      <c r="D55" s="15"/>
      <c r="E55" s="46"/>
      <c r="F55" s="46"/>
      <c r="G55" s="46"/>
      <c r="H55" s="46"/>
      <c r="I55" s="46"/>
    </row>
  </sheetData>
  <sheetProtection selectLockedCells="1"/>
  <mergeCells count="4">
    <mergeCell ref="A7:I8"/>
    <mergeCell ref="A11:I16"/>
    <mergeCell ref="A17:I22"/>
    <mergeCell ref="A28:I28"/>
  </mergeCells>
  <printOptions horizontalCentered="1"/>
  <pageMargins left="0.75" right="0.75" top="0.6" bottom="0.55000000000000004" header="0.28000000000000003" footer="0.16"/>
  <pageSetup scale="8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D9A3-B697-4EAA-921B-D189C8F754F9}">
  <sheetPr>
    <pageSetUpPr fitToPage="1"/>
  </sheetPr>
  <dimension ref="A1:I56"/>
  <sheetViews>
    <sheetView showWhiteSpace="0" topLeftCell="A10" zoomScaleNormal="100" zoomScaleSheetLayoutView="90" workbookViewId="0">
      <selection activeCell="A18" sqref="A18:I18"/>
    </sheetView>
  </sheetViews>
  <sheetFormatPr defaultColWidth="9.140625" defaultRowHeight="12.75" x14ac:dyDescent="0.2"/>
  <cols>
    <col min="1" max="2" width="14.5703125" style="1" customWidth="1"/>
    <col min="3" max="8" width="14" style="1" customWidth="1"/>
    <col min="9" max="9" width="13.140625" style="1" customWidth="1"/>
    <col min="10" max="10" width="9.140625" style="1"/>
    <col min="11" max="11" width="11.85546875" style="1" bestFit="1" customWidth="1"/>
    <col min="12" max="12" width="12.5703125" style="1" bestFit="1" customWidth="1"/>
    <col min="13"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191</v>
      </c>
      <c r="I2" s="40"/>
    </row>
    <row r="3" spans="1:9" x14ac:dyDescent="0.2">
      <c r="A3" s="39" t="s">
        <v>22</v>
      </c>
      <c r="B3" s="40" t="s">
        <v>192</v>
      </c>
      <c r="C3" s="40"/>
      <c r="D3" s="40"/>
      <c r="E3" s="39"/>
      <c r="F3" s="39"/>
      <c r="G3" s="41" t="s">
        <v>15</v>
      </c>
      <c r="H3" s="42" t="s">
        <v>193</v>
      </c>
      <c r="I3" s="42"/>
    </row>
    <row r="4" spans="1:9" x14ac:dyDescent="0.2">
      <c r="A4" s="39" t="s">
        <v>16</v>
      </c>
      <c r="B4" s="40" t="s">
        <v>209</v>
      </c>
      <c r="C4" s="40"/>
      <c r="D4" s="40"/>
      <c r="E4" s="39"/>
      <c r="F4" s="39"/>
      <c r="G4" s="41" t="s">
        <v>18</v>
      </c>
      <c r="H4" s="40" t="s">
        <v>210</v>
      </c>
      <c r="I4" s="40"/>
    </row>
    <row r="5" spans="1:9" x14ac:dyDescent="0.2">
      <c r="A5" s="39" t="s">
        <v>17</v>
      </c>
      <c r="B5" s="40" t="s">
        <v>211</v>
      </c>
      <c r="C5" s="42"/>
      <c r="D5" s="42"/>
      <c r="E5" s="39"/>
      <c r="F5" s="39"/>
      <c r="G5" s="41" t="s">
        <v>19</v>
      </c>
      <c r="H5" s="42" t="s">
        <v>212</v>
      </c>
      <c r="I5" s="42"/>
    </row>
    <row r="6" spans="1:9" x14ac:dyDescent="0.2">
      <c r="A6" s="39"/>
      <c r="B6" s="39"/>
      <c r="C6" s="39"/>
      <c r="D6" s="39"/>
      <c r="E6" s="39"/>
      <c r="F6" s="39"/>
      <c r="G6" s="39"/>
      <c r="H6" s="39"/>
      <c r="I6" s="39"/>
    </row>
    <row r="7" spans="1:9" ht="6.75" customHeight="1" x14ac:dyDescent="0.2">
      <c r="A7" s="39"/>
      <c r="B7" s="39"/>
      <c r="C7" s="39"/>
      <c r="D7" s="39"/>
      <c r="E7" s="39"/>
      <c r="F7" s="39"/>
      <c r="G7" s="39"/>
      <c r="H7" s="39"/>
      <c r="I7" s="39"/>
    </row>
    <row r="8" spans="1:9" x14ac:dyDescent="0.2">
      <c r="A8" s="39" t="s">
        <v>213</v>
      </c>
      <c r="B8" s="39"/>
      <c r="C8" s="39"/>
      <c r="D8" s="39"/>
      <c r="E8" s="39"/>
      <c r="F8" s="39"/>
      <c r="G8" s="39"/>
      <c r="H8" s="39"/>
      <c r="I8" s="39"/>
    </row>
    <row r="9" spans="1:9" x14ac:dyDescent="0.2">
      <c r="A9" s="39"/>
      <c r="B9" s="39"/>
      <c r="C9" s="39"/>
      <c r="D9" s="39"/>
      <c r="E9" s="39"/>
      <c r="F9" s="39"/>
      <c r="G9" s="39"/>
      <c r="H9" s="39"/>
      <c r="I9" s="39"/>
    </row>
    <row r="10" spans="1:9" x14ac:dyDescent="0.2">
      <c r="A10" s="39" t="s">
        <v>214</v>
      </c>
      <c r="B10" s="39"/>
      <c r="C10" s="39"/>
      <c r="D10" s="39"/>
      <c r="E10" s="39"/>
      <c r="F10" s="39"/>
      <c r="G10" s="39"/>
      <c r="H10" s="39"/>
      <c r="I10" s="39"/>
    </row>
    <row r="11" spans="1:9" x14ac:dyDescent="0.2">
      <c r="A11" s="39"/>
      <c r="B11" s="39"/>
      <c r="C11" s="39"/>
      <c r="D11" s="39"/>
      <c r="E11" s="39"/>
      <c r="F11" s="39"/>
      <c r="G11" s="39"/>
      <c r="H11" s="39"/>
      <c r="I11" s="39"/>
    </row>
    <row r="12" spans="1:9" x14ac:dyDescent="0.2">
      <c r="A12" s="39" t="s">
        <v>215</v>
      </c>
      <c r="B12" s="39"/>
      <c r="C12" s="39"/>
      <c r="D12" s="39"/>
      <c r="E12" s="39"/>
      <c r="F12" s="39"/>
      <c r="G12" s="39"/>
      <c r="H12" s="39"/>
      <c r="I12" s="39"/>
    </row>
    <row r="13" spans="1:9" x14ac:dyDescent="0.2">
      <c r="A13" s="39"/>
      <c r="B13" s="104" t="s">
        <v>431</v>
      </c>
      <c r="C13" s="39"/>
      <c r="D13" s="39"/>
      <c r="E13" s="39"/>
      <c r="F13" s="39"/>
      <c r="G13" s="39"/>
      <c r="H13" s="39"/>
      <c r="I13" s="39"/>
    </row>
    <row r="14" spans="1:9" x14ac:dyDescent="0.2">
      <c r="A14" s="39"/>
      <c r="B14" s="104" t="s">
        <v>216</v>
      </c>
      <c r="C14" s="39"/>
      <c r="D14" s="39"/>
      <c r="E14" s="39"/>
      <c r="F14" s="39"/>
      <c r="G14" s="39"/>
      <c r="H14" s="39"/>
      <c r="I14" s="39"/>
    </row>
    <row r="15" spans="1:9" x14ac:dyDescent="0.2">
      <c r="A15" s="39"/>
      <c r="B15" s="104"/>
      <c r="C15" s="39"/>
      <c r="D15" s="39"/>
      <c r="E15" s="39"/>
      <c r="F15" s="39"/>
      <c r="G15" s="39"/>
      <c r="H15" s="39"/>
      <c r="I15" s="39"/>
    </row>
    <row r="16" spans="1:9" x14ac:dyDescent="0.2">
      <c r="A16" s="39" t="s">
        <v>217</v>
      </c>
      <c r="B16" s="39"/>
      <c r="C16" s="39"/>
      <c r="D16" s="39"/>
      <c r="E16" s="39"/>
      <c r="F16" s="39"/>
      <c r="G16" s="39"/>
      <c r="H16" s="39"/>
      <c r="I16" s="39"/>
    </row>
    <row r="17" spans="1:9" x14ac:dyDescent="0.2">
      <c r="A17" s="39"/>
      <c r="B17" s="39"/>
      <c r="C17" s="39"/>
      <c r="D17" s="39"/>
      <c r="E17" s="39"/>
      <c r="F17" s="39"/>
      <c r="G17" s="39"/>
      <c r="H17" s="39"/>
      <c r="I17" s="39"/>
    </row>
    <row r="18" spans="1:9" ht="27.4" customHeight="1" x14ac:dyDescent="0.2">
      <c r="A18" s="194" t="s">
        <v>218</v>
      </c>
      <c r="B18" s="194"/>
      <c r="C18" s="194"/>
      <c r="D18" s="194"/>
      <c r="E18" s="194"/>
      <c r="F18" s="194"/>
      <c r="G18" s="194"/>
      <c r="H18" s="194"/>
      <c r="I18" s="194"/>
    </row>
    <row r="19" spans="1:9" x14ac:dyDescent="0.2">
      <c r="A19" s="39"/>
      <c r="B19" s="39"/>
      <c r="C19" s="39"/>
      <c r="D19" s="39"/>
      <c r="E19" s="105"/>
      <c r="F19" s="39"/>
      <c r="G19" s="39"/>
      <c r="H19" s="39"/>
      <c r="I19" s="39"/>
    </row>
    <row r="20" spans="1:9" x14ac:dyDescent="0.2">
      <c r="A20" s="172" t="s">
        <v>12</v>
      </c>
      <c r="B20" s="173"/>
      <c r="C20" s="173"/>
      <c r="D20" s="173"/>
      <c r="E20" s="173"/>
      <c r="F20" s="173"/>
      <c r="G20" s="173"/>
      <c r="H20" s="173"/>
      <c r="I20" s="174"/>
    </row>
    <row r="21" spans="1:9" x14ac:dyDescent="0.2">
      <c r="A21" s="43"/>
      <c r="B21" s="44"/>
      <c r="C21" s="45" t="s">
        <v>27</v>
      </c>
      <c r="D21" s="45" t="s">
        <v>28</v>
      </c>
      <c r="E21" s="45" t="s">
        <v>31</v>
      </c>
      <c r="F21" s="45" t="s">
        <v>33</v>
      </c>
      <c r="G21" s="45" t="s">
        <v>34</v>
      </c>
      <c r="H21" s="45" t="s">
        <v>35</v>
      </c>
      <c r="I21" s="45" t="s">
        <v>36</v>
      </c>
    </row>
    <row r="22" spans="1:9" x14ac:dyDescent="0.2">
      <c r="A22" s="8"/>
      <c r="B22" s="9"/>
      <c r="C22" s="12" t="s">
        <v>10</v>
      </c>
      <c r="D22" s="11" t="s">
        <v>10</v>
      </c>
      <c r="E22" s="11" t="s">
        <v>10</v>
      </c>
      <c r="F22" s="11" t="s">
        <v>10</v>
      </c>
      <c r="G22" s="13" t="s">
        <v>10</v>
      </c>
      <c r="H22" s="11" t="s">
        <v>11</v>
      </c>
      <c r="I22" s="11" t="s">
        <v>11</v>
      </c>
    </row>
    <row r="23" spans="1:9" x14ac:dyDescent="0.2">
      <c r="A23" s="8" t="s">
        <v>0</v>
      </c>
      <c r="B23" s="9"/>
      <c r="C23" s="15">
        <v>48616356</v>
      </c>
      <c r="D23" s="15">
        <v>48616356</v>
      </c>
      <c r="E23" s="15">
        <v>48586356</v>
      </c>
      <c r="F23" s="15">
        <v>48586356</v>
      </c>
      <c r="G23" s="15">
        <f>48626356-40000</f>
        <v>48586356</v>
      </c>
      <c r="H23" s="15">
        <f>48626356-40000</f>
        <v>48586356</v>
      </c>
      <c r="I23" s="15">
        <f>48626356-40000</f>
        <v>48586356</v>
      </c>
    </row>
    <row r="24" spans="1:9" x14ac:dyDescent="0.2">
      <c r="A24" s="8" t="s">
        <v>1</v>
      </c>
      <c r="B24" s="9"/>
      <c r="C24" s="15">
        <v>19927633</v>
      </c>
      <c r="D24" s="15">
        <v>18333695.689999998</v>
      </c>
      <c r="E24" s="15">
        <v>14761257.15</v>
      </c>
      <c r="F24" s="15">
        <v>33047057.279999994</v>
      </c>
      <c r="G24" s="15">
        <f t="shared" ref="G24:I24" si="0">F36</f>
        <v>20079942.079999983</v>
      </c>
      <c r="H24" s="15">
        <f t="shared" si="0"/>
        <v>3265073.2299999893</v>
      </c>
      <c r="I24" s="15">
        <f t="shared" si="0"/>
        <v>1935073.2299999893</v>
      </c>
    </row>
    <row r="25" spans="1:9" x14ac:dyDescent="0.2">
      <c r="A25" s="8" t="s">
        <v>2</v>
      </c>
      <c r="B25" s="9"/>
      <c r="C25" s="15">
        <v>48528609.189999998</v>
      </c>
      <c r="D25" s="15">
        <v>25849450.850000001</v>
      </c>
      <c r="E25" s="15">
        <v>34602621.119999997</v>
      </c>
      <c r="F25" s="15">
        <v>35678260.890000001</v>
      </c>
      <c r="G25" s="15">
        <v>37227948.460000001</v>
      </c>
      <c r="H25" s="15">
        <v>35600000</v>
      </c>
      <c r="I25" s="15">
        <v>35900000</v>
      </c>
    </row>
    <row r="26" spans="1:9" x14ac:dyDescent="0.2">
      <c r="A26" s="8" t="s">
        <v>3</v>
      </c>
      <c r="B26" s="9"/>
      <c r="C26" s="15">
        <v>50122546.5</v>
      </c>
      <c r="D26" s="15">
        <v>31106736.91</v>
      </c>
      <c r="E26" s="14">
        <v>16316820.99</v>
      </c>
      <c r="F26" s="15">
        <v>11651095.560000002</v>
      </c>
      <c r="G26" s="15">
        <f>46042817.31-3068401.74-5224377.02-16195568.78</f>
        <v>21554469.769999996</v>
      </c>
      <c r="H26" s="15">
        <f>35600000+1330000</f>
        <v>36930000</v>
      </c>
      <c r="I26" s="15">
        <v>35900000</v>
      </c>
    </row>
    <row r="27" spans="1:9" x14ac:dyDescent="0.2">
      <c r="A27" s="8"/>
      <c r="B27" s="9"/>
      <c r="C27" s="14"/>
      <c r="D27" s="15"/>
      <c r="E27" s="15"/>
      <c r="F27" s="15"/>
      <c r="G27" s="15"/>
      <c r="H27" s="15"/>
      <c r="I27" s="15"/>
    </row>
    <row r="28" spans="1:9" x14ac:dyDescent="0.2">
      <c r="A28" s="8" t="s">
        <v>4</v>
      </c>
      <c r="B28" s="6"/>
      <c r="C28" s="16"/>
      <c r="D28" s="16"/>
      <c r="E28" s="16"/>
      <c r="F28" s="16"/>
      <c r="G28" s="16"/>
      <c r="H28" s="16"/>
      <c r="I28" s="14"/>
    </row>
    <row r="29" spans="1:9" x14ac:dyDescent="0.2">
      <c r="A29" s="8" t="s">
        <v>32</v>
      </c>
      <c r="B29" s="9"/>
      <c r="C29" s="14"/>
      <c r="D29" s="47"/>
      <c r="E29" s="16"/>
      <c r="F29" s="16"/>
      <c r="G29" s="16"/>
      <c r="H29" s="16"/>
      <c r="I29" s="14"/>
    </row>
    <row r="30" spans="1:9" x14ac:dyDescent="0.2">
      <c r="A30" s="25" t="s">
        <v>219</v>
      </c>
      <c r="B30" s="106"/>
      <c r="C30" s="15"/>
      <c r="D30" s="15">
        <v>1684847</v>
      </c>
      <c r="E30" s="15"/>
      <c r="F30" s="15">
        <v>-19885001.009999998</v>
      </c>
      <c r="G30" s="15">
        <v>-3068401.74</v>
      </c>
      <c r="H30" s="15"/>
      <c r="I30" s="15"/>
    </row>
    <row r="31" spans="1:9" x14ac:dyDescent="0.2">
      <c r="A31" s="25" t="s">
        <v>220</v>
      </c>
      <c r="B31" s="106"/>
      <c r="C31" s="15"/>
      <c r="D31" s="15"/>
      <c r="E31" s="15"/>
      <c r="F31" s="15">
        <v>-17109279.52</v>
      </c>
      <c r="G31" s="15">
        <v>-5224377.0199999996</v>
      </c>
      <c r="H31" s="15"/>
      <c r="I31" s="15"/>
    </row>
    <row r="32" spans="1:9" x14ac:dyDescent="0.2">
      <c r="A32" s="25" t="s">
        <v>221</v>
      </c>
      <c r="B32" s="26"/>
      <c r="C32" s="15"/>
      <c r="D32" s="15"/>
      <c r="E32" s="15"/>
      <c r="F32" s="15"/>
      <c r="G32" s="15">
        <v>-16195568.779999999</v>
      </c>
      <c r="H32" s="15"/>
      <c r="I32" s="15"/>
    </row>
    <row r="33" spans="1:9" x14ac:dyDescent="0.2">
      <c r="A33" s="25" t="s">
        <v>64</v>
      </c>
      <c r="B33" s="26"/>
      <c r="C33" s="15"/>
      <c r="D33" s="15"/>
      <c r="E33" s="15"/>
      <c r="F33" s="15"/>
      <c r="G33" s="15">
        <v>-8000000</v>
      </c>
      <c r="H33" s="15"/>
      <c r="I33" s="15"/>
    </row>
    <row r="34" spans="1:9" x14ac:dyDescent="0.2">
      <c r="A34" s="8" t="s">
        <v>5</v>
      </c>
      <c r="B34" s="9"/>
      <c r="C34" s="14">
        <v>0</v>
      </c>
      <c r="D34" s="14">
        <v>1684847</v>
      </c>
      <c r="E34" s="14">
        <v>0</v>
      </c>
      <c r="F34" s="14">
        <v>-36994280.530000001</v>
      </c>
      <c r="G34" s="14">
        <f>SUM(G30:G33)</f>
        <v>-32488347.539999999</v>
      </c>
      <c r="H34" s="14">
        <f t="shared" ref="H34:I34" si="1">SUM(H30:H33)</f>
        <v>0</v>
      </c>
      <c r="I34" s="14">
        <f t="shared" si="1"/>
        <v>0</v>
      </c>
    </row>
    <row r="35" spans="1:9" x14ac:dyDescent="0.2">
      <c r="A35" s="8"/>
      <c r="B35" s="9"/>
      <c r="C35" s="15"/>
      <c r="D35" s="15"/>
      <c r="E35" s="15"/>
      <c r="F35" s="15"/>
      <c r="G35" s="15"/>
      <c r="H35" s="15"/>
      <c r="I35" s="15"/>
    </row>
    <row r="36" spans="1:9" x14ac:dyDescent="0.2">
      <c r="A36" s="8" t="s">
        <v>7</v>
      </c>
      <c r="B36" s="9"/>
      <c r="C36" s="14">
        <v>18333695.689999998</v>
      </c>
      <c r="D36" s="14">
        <v>14761256.629999999</v>
      </c>
      <c r="E36" s="14">
        <v>33047057.279999994</v>
      </c>
      <c r="F36" s="14">
        <v>20079942.079999983</v>
      </c>
      <c r="G36" s="14">
        <f>+G24+G25-G26+G34</f>
        <v>3265073.2299999893</v>
      </c>
      <c r="H36" s="14">
        <f t="shared" ref="H36:I36" si="2">+H24+H25-H26+H34</f>
        <v>1935073.2299999893</v>
      </c>
      <c r="I36" s="14">
        <f t="shared" si="2"/>
        <v>1935073.2299999893</v>
      </c>
    </row>
    <row r="37" spans="1:9" x14ac:dyDescent="0.2">
      <c r="A37" s="25"/>
      <c r="B37" s="26"/>
      <c r="C37" s="28"/>
      <c r="D37" s="28"/>
      <c r="E37" s="15"/>
      <c r="F37" s="15"/>
      <c r="G37" s="15"/>
      <c r="H37" s="15"/>
      <c r="I37" s="15"/>
    </row>
    <row r="38" spans="1:9" x14ac:dyDescent="0.2">
      <c r="A38" s="8" t="s">
        <v>24</v>
      </c>
      <c r="B38" s="9"/>
      <c r="C38" s="28">
        <v>1107371.82</v>
      </c>
      <c r="D38" s="28">
        <v>425625.57</v>
      </c>
      <c r="E38" s="15">
        <v>40518.28</v>
      </c>
      <c r="F38" s="15">
        <v>0</v>
      </c>
      <c r="G38" s="15">
        <v>0</v>
      </c>
      <c r="H38" s="15">
        <v>0</v>
      </c>
      <c r="I38" s="15">
        <v>0</v>
      </c>
    </row>
    <row r="39" spans="1:9" x14ac:dyDescent="0.2">
      <c r="A39" s="25"/>
      <c r="B39" s="26"/>
      <c r="C39" s="28"/>
      <c r="D39" s="28"/>
      <c r="E39" s="15"/>
      <c r="F39" s="15"/>
      <c r="G39" s="15"/>
      <c r="H39" s="15"/>
      <c r="I39" s="15"/>
    </row>
    <row r="40" spans="1:9" x14ac:dyDescent="0.2">
      <c r="A40" s="8" t="s">
        <v>25</v>
      </c>
      <c r="B40" s="29"/>
      <c r="C40" s="30">
        <v>17226323.869999997</v>
      </c>
      <c r="D40" s="30">
        <v>14335631.059999999</v>
      </c>
      <c r="E40" s="31">
        <v>33006538.999999993</v>
      </c>
      <c r="F40" s="31">
        <v>20079942.079999983</v>
      </c>
      <c r="G40" s="31">
        <f t="shared" ref="G40:I40" si="3">G36-G38</f>
        <v>3265073.2299999893</v>
      </c>
      <c r="H40" s="31">
        <f t="shared" si="3"/>
        <v>1935073.2299999893</v>
      </c>
      <c r="I40" s="31">
        <f t="shared" si="3"/>
        <v>1935073.2299999893</v>
      </c>
    </row>
    <row r="41" spans="1:9" x14ac:dyDescent="0.2">
      <c r="A41" s="32"/>
      <c r="B41" s="32"/>
      <c r="C41" s="33"/>
      <c r="D41" s="33"/>
      <c r="E41" s="33"/>
      <c r="F41" s="33"/>
      <c r="G41" s="33"/>
      <c r="H41" s="33"/>
      <c r="I41" s="33"/>
    </row>
    <row r="42" spans="1:9" x14ac:dyDescent="0.2">
      <c r="A42" s="34" t="s">
        <v>26</v>
      </c>
      <c r="B42" s="3"/>
      <c r="C42" s="35"/>
      <c r="D42" s="35"/>
      <c r="E42" s="35"/>
      <c r="F42" s="35"/>
      <c r="G42" s="35"/>
      <c r="H42" s="35"/>
      <c r="I42" s="35"/>
    </row>
    <row r="43" spans="1:9" x14ac:dyDescent="0.2">
      <c r="A43" s="36" t="s">
        <v>30</v>
      </c>
      <c r="B43" s="26"/>
      <c r="C43" s="28"/>
      <c r="D43" s="28"/>
      <c r="E43" s="28"/>
      <c r="F43" s="28"/>
      <c r="G43" s="28"/>
      <c r="H43" s="28"/>
      <c r="I43" s="28"/>
    </row>
    <row r="44" spans="1:9" x14ac:dyDescent="0.2">
      <c r="A44" s="8"/>
      <c r="B44" s="9"/>
      <c r="C44" s="15"/>
      <c r="D44" s="15"/>
      <c r="E44" s="15"/>
      <c r="F44" s="15"/>
      <c r="G44" s="15"/>
      <c r="H44" s="15"/>
      <c r="I44" s="15"/>
    </row>
    <row r="45" spans="1:9" x14ac:dyDescent="0.2">
      <c r="A45" s="43" t="s">
        <v>6</v>
      </c>
      <c r="B45" s="44"/>
      <c r="C45" s="15"/>
      <c r="D45" s="15"/>
      <c r="E45" s="46"/>
      <c r="F45" s="46"/>
      <c r="G45" s="46"/>
      <c r="H45" s="46"/>
      <c r="I45" s="46"/>
    </row>
    <row r="46" spans="1:9" x14ac:dyDescent="0.2">
      <c r="A46" s="43"/>
      <c r="B46" s="44"/>
      <c r="C46" s="15"/>
      <c r="D46" s="15"/>
      <c r="E46" s="46"/>
      <c r="F46" s="46"/>
      <c r="G46" s="46"/>
      <c r="H46" s="46"/>
      <c r="I46" s="46"/>
    </row>
    <row r="47" spans="1:9" x14ac:dyDescent="0.2">
      <c r="A47" s="57" t="s">
        <v>8</v>
      </c>
      <c r="B47" s="51"/>
      <c r="C47" s="15"/>
      <c r="D47" s="15"/>
      <c r="E47" s="46"/>
      <c r="F47" s="46"/>
      <c r="G47" s="46"/>
      <c r="H47" s="46"/>
      <c r="I47" s="46"/>
    </row>
    <row r="48" spans="1:9" x14ac:dyDescent="0.2">
      <c r="A48" s="59" t="s">
        <v>9</v>
      </c>
      <c r="B48" s="60"/>
      <c r="C48" s="15"/>
      <c r="D48" s="15"/>
      <c r="E48" s="46"/>
      <c r="F48" s="46"/>
      <c r="G48" s="46"/>
      <c r="H48" s="46"/>
      <c r="I48" s="46"/>
    </row>
    <row r="50" spans="1:5" x14ac:dyDescent="0.2">
      <c r="B50" s="97" t="s">
        <v>203</v>
      </c>
      <c r="C50" s="1" t="s">
        <v>204</v>
      </c>
      <c r="D50" s="1" t="s">
        <v>222</v>
      </c>
    </row>
    <row r="51" spans="1:5" x14ac:dyDescent="0.2">
      <c r="A51" s="1" t="s">
        <v>205</v>
      </c>
      <c r="B51" s="99">
        <f>(F25-E25)/F25</f>
        <v>3.0148324026115478E-2</v>
      </c>
      <c r="C51" s="100">
        <f>(G25-F25)/G25</f>
        <v>4.1626993538606619E-2</v>
      </c>
      <c r="D51" s="107">
        <f>(H25-G25)/H25</f>
        <v>-4.5728889325842723E-2</v>
      </c>
    </row>
    <row r="52" spans="1:5" x14ac:dyDescent="0.2">
      <c r="A52" s="1" t="s">
        <v>3</v>
      </c>
      <c r="B52" s="99">
        <f>(E26-F26)/F26</f>
        <v>0.40045379475026782</v>
      </c>
      <c r="C52" s="100">
        <f>(G26-F26)/G26</f>
        <v>0.45945802961869819</v>
      </c>
      <c r="D52" s="107">
        <f>(H26-G26)/H26</f>
        <v>0.41634254616842686</v>
      </c>
      <c r="E52" s="85"/>
    </row>
    <row r="54" spans="1:5" x14ac:dyDescent="0.2">
      <c r="A54" s="102" t="s">
        <v>203</v>
      </c>
      <c r="B54" s="1" t="s">
        <v>223</v>
      </c>
    </row>
    <row r="55" spans="1:5" x14ac:dyDescent="0.2">
      <c r="A55" s="103" t="s">
        <v>207</v>
      </c>
      <c r="B55" s="1" t="s">
        <v>224</v>
      </c>
    </row>
    <row r="56" spans="1:5" x14ac:dyDescent="0.2">
      <c r="A56" s="107" t="s">
        <v>222</v>
      </c>
      <c r="B56" s="1" t="s">
        <v>225</v>
      </c>
    </row>
  </sheetData>
  <mergeCells count="2">
    <mergeCell ref="A18:I18"/>
    <mergeCell ref="A20:I20"/>
  </mergeCells>
  <printOptions horizontalCentered="1"/>
  <pageMargins left="0.75" right="0.75" top="0.6" bottom="0.55000000000000004" header="0.28000000000000003" footer="0.16"/>
  <pageSetup scale="8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85E8-383A-4276-8D26-D32FC781CBAC}">
  <sheetPr>
    <pageSetUpPr fitToPage="1"/>
  </sheetPr>
  <dimension ref="A1:J45"/>
  <sheetViews>
    <sheetView zoomScaleNormal="100" zoomScaleSheetLayoutView="100" zoomScalePageLayoutView="90" workbookViewId="0">
      <selection activeCell="L6" sqref="L6"/>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40" t="s">
        <v>303</v>
      </c>
      <c r="I2" s="69"/>
    </row>
    <row r="3" spans="1:9" x14ac:dyDescent="0.2">
      <c r="A3" s="61" t="s">
        <v>22</v>
      </c>
      <c r="B3" s="69" t="s">
        <v>358</v>
      </c>
      <c r="C3" s="69"/>
      <c r="D3" s="69"/>
      <c r="E3" s="61"/>
      <c r="F3" s="61"/>
      <c r="G3" s="121" t="s">
        <v>15</v>
      </c>
      <c r="H3" s="42" t="s">
        <v>305</v>
      </c>
      <c r="I3" s="70"/>
    </row>
    <row r="4" spans="1:9" x14ac:dyDescent="0.2">
      <c r="A4" s="61" t="s">
        <v>16</v>
      </c>
      <c r="B4" s="69" t="s">
        <v>359</v>
      </c>
      <c r="C4" s="69"/>
      <c r="D4" s="69"/>
      <c r="E4" s="61"/>
      <c r="F4" s="61"/>
      <c r="G4" s="121" t="s">
        <v>18</v>
      </c>
      <c r="H4" s="69" t="s">
        <v>54</v>
      </c>
      <c r="I4" s="69"/>
    </row>
    <row r="5" spans="1:9" x14ac:dyDescent="0.2">
      <c r="A5" s="61" t="s">
        <v>17</v>
      </c>
      <c r="B5" s="69" t="s">
        <v>360</v>
      </c>
      <c r="C5" s="70"/>
      <c r="D5" s="70"/>
      <c r="E5" s="61"/>
      <c r="F5" s="61"/>
      <c r="G5" s="121" t="s">
        <v>19</v>
      </c>
      <c r="H5" s="70" t="s">
        <v>361</v>
      </c>
      <c r="I5" s="70"/>
    </row>
    <row r="6" spans="1:9" x14ac:dyDescent="0.2">
      <c r="A6" s="61"/>
      <c r="B6" s="61"/>
      <c r="C6" s="61"/>
      <c r="D6" s="61"/>
      <c r="E6" s="61"/>
      <c r="F6" s="61"/>
      <c r="G6" s="61"/>
      <c r="H6" s="61"/>
      <c r="I6" s="61"/>
    </row>
    <row r="7" spans="1:9" x14ac:dyDescent="0.2">
      <c r="A7" s="61"/>
      <c r="B7" s="61"/>
      <c r="C7" s="61"/>
      <c r="D7" s="61"/>
      <c r="E7" s="61"/>
      <c r="F7" s="61"/>
      <c r="G7" s="61"/>
      <c r="H7" s="61"/>
      <c r="I7" s="61"/>
    </row>
    <row r="8" spans="1:9" x14ac:dyDescent="0.2">
      <c r="A8" s="61" t="s">
        <v>362</v>
      </c>
      <c r="B8" s="61"/>
      <c r="C8" s="61"/>
      <c r="D8" s="61"/>
      <c r="E8" s="61"/>
      <c r="F8" s="61"/>
      <c r="G8" s="61"/>
      <c r="H8" s="61"/>
      <c r="I8" s="61"/>
    </row>
    <row r="9" spans="1:9" x14ac:dyDescent="0.2">
      <c r="A9" s="61"/>
      <c r="B9" s="61"/>
      <c r="C9" s="61"/>
      <c r="D9" s="61"/>
      <c r="E9" s="61"/>
      <c r="F9" s="61"/>
      <c r="G9" s="61"/>
      <c r="H9" s="61"/>
      <c r="I9" s="61"/>
    </row>
    <row r="10" spans="1:9" x14ac:dyDescent="0.2">
      <c r="A10" s="61" t="s">
        <v>363</v>
      </c>
      <c r="B10" s="61"/>
      <c r="C10" s="61"/>
      <c r="D10" s="61"/>
      <c r="E10" s="61"/>
      <c r="F10" s="61"/>
      <c r="G10" s="61"/>
      <c r="H10" s="61"/>
      <c r="I10" s="61"/>
    </row>
    <row r="11" spans="1:9" x14ac:dyDescent="0.2">
      <c r="A11" s="61"/>
      <c r="B11" s="61"/>
      <c r="C11" s="61"/>
      <c r="D11" s="61"/>
      <c r="E11" s="61"/>
      <c r="F11" s="61"/>
      <c r="G11" s="61"/>
      <c r="H11" s="61"/>
      <c r="I11" s="61"/>
    </row>
    <row r="12" spans="1:9" x14ac:dyDescent="0.2">
      <c r="A12" s="61" t="s">
        <v>364</v>
      </c>
      <c r="B12" s="61"/>
      <c r="C12" s="61"/>
      <c r="D12" s="61"/>
      <c r="E12" s="61"/>
      <c r="F12" s="61"/>
      <c r="G12" s="61"/>
      <c r="H12" s="61"/>
      <c r="I12" s="61"/>
    </row>
    <row r="13" spans="1:9" x14ac:dyDescent="0.2">
      <c r="A13" s="61"/>
      <c r="B13" s="61"/>
      <c r="C13" s="61"/>
      <c r="D13" s="61"/>
      <c r="E13" s="61"/>
      <c r="F13" s="61"/>
      <c r="G13" s="61"/>
      <c r="H13" s="61"/>
      <c r="I13" s="61"/>
    </row>
    <row r="14" spans="1:9" x14ac:dyDescent="0.2">
      <c r="A14" s="61" t="s">
        <v>312</v>
      </c>
      <c r="B14" s="61"/>
      <c r="C14" s="61"/>
      <c r="D14" s="61"/>
      <c r="E14" s="61"/>
      <c r="F14" s="61"/>
      <c r="G14" s="61"/>
      <c r="H14" s="61"/>
      <c r="I14" s="61"/>
    </row>
    <row r="15" spans="1:9" x14ac:dyDescent="0.2">
      <c r="A15" s="61"/>
      <c r="B15" s="61"/>
      <c r="C15" s="61"/>
      <c r="D15" s="61"/>
      <c r="E15" s="61"/>
      <c r="F15" s="61"/>
      <c r="G15" s="61"/>
      <c r="H15" s="61"/>
      <c r="I15" s="61"/>
    </row>
    <row r="16" spans="1:9" ht="32.25" customHeight="1" x14ac:dyDescent="0.2">
      <c r="A16" s="189" t="s">
        <v>365</v>
      </c>
      <c r="B16" s="189"/>
      <c r="C16" s="189"/>
      <c r="D16" s="189"/>
      <c r="E16" s="189"/>
      <c r="F16" s="189"/>
      <c r="G16" s="189"/>
      <c r="H16" s="189"/>
      <c r="I16" s="189"/>
    </row>
    <row r="17" spans="1:10" x14ac:dyDescent="0.2">
      <c r="A17" s="61"/>
      <c r="B17" s="61"/>
      <c r="C17" s="61"/>
      <c r="D17" s="61"/>
      <c r="E17" s="61"/>
      <c r="F17" s="61"/>
      <c r="G17" s="61"/>
      <c r="H17" s="61"/>
      <c r="I17" s="61"/>
    </row>
    <row r="18" spans="1:10" x14ac:dyDescent="0.2">
      <c r="A18" s="190" t="s">
        <v>12</v>
      </c>
      <c r="B18" s="191"/>
      <c r="C18" s="191"/>
      <c r="D18" s="191"/>
      <c r="E18" s="191"/>
      <c r="F18" s="191"/>
      <c r="G18" s="191"/>
      <c r="H18" s="191"/>
      <c r="I18" s="192"/>
    </row>
    <row r="19" spans="1:10" s="1" customFormat="1" x14ac:dyDescent="0.2">
      <c r="A19" s="43"/>
      <c r="B19" s="44"/>
      <c r="C19" s="45" t="s">
        <v>27</v>
      </c>
      <c r="D19" s="45" t="s">
        <v>28</v>
      </c>
      <c r="E19" s="45" t="s">
        <v>31</v>
      </c>
      <c r="F19" s="45" t="s">
        <v>33</v>
      </c>
      <c r="G19" s="45" t="s">
        <v>34</v>
      </c>
      <c r="H19" s="45" t="s">
        <v>35</v>
      </c>
      <c r="I19" s="45" t="s">
        <v>36</v>
      </c>
    </row>
    <row r="20" spans="1:10" x14ac:dyDescent="0.2">
      <c r="A20" s="73"/>
      <c r="B20" s="74"/>
      <c r="C20" s="122" t="s">
        <v>10</v>
      </c>
      <c r="D20" s="122" t="s">
        <v>10</v>
      </c>
      <c r="E20" s="122" t="s">
        <v>10</v>
      </c>
      <c r="F20" s="122" t="s">
        <v>10</v>
      </c>
      <c r="G20" s="13" t="s">
        <v>10</v>
      </c>
      <c r="H20" s="122" t="s">
        <v>11</v>
      </c>
      <c r="I20" s="122" t="s">
        <v>11</v>
      </c>
    </row>
    <row r="21" spans="1:10" x14ac:dyDescent="0.2">
      <c r="A21" s="73" t="s">
        <v>0</v>
      </c>
      <c r="B21" s="74"/>
      <c r="C21" s="75">
        <v>28021</v>
      </c>
      <c r="D21" s="75">
        <v>28021</v>
      </c>
      <c r="E21" s="75">
        <v>28021</v>
      </c>
      <c r="F21" s="75">
        <v>28021</v>
      </c>
      <c r="G21" s="75">
        <v>28021</v>
      </c>
      <c r="H21" s="75">
        <v>28021</v>
      </c>
      <c r="I21" s="75">
        <v>28021</v>
      </c>
    </row>
    <row r="22" spans="1:10" x14ac:dyDescent="0.2">
      <c r="A22" s="73" t="s">
        <v>1</v>
      </c>
      <c r="B22" s="74"/>
      <c r="C22" s="75">
        <v>59841</v>
      </c>
      <c r="D22" s="75">
        <v>62060</v>
      </c>
      <c r="E22" s="75">
        <v>55707.259999999995</v>
      </c>
      <c r="F22" s="75">
        <v>54498.779999999984</v>
      </c>
      <c r="G22" s="75">
        <f t="shared" ref="G22:I22" si="0">F33</f>
        <v>48058.009999999987</v>
      </c>
      <c r="H22" s="75">
        <f t="shared" si="0"/>
        <v>64066.569999999985</v>
      </c>
      <c r="I22" s="75">
        <f t="shared" si="0"/>
        <v>44566.569999999978</v>
      </c>
    </row>
    <row r="23" spans="1:10" x14ac:dyDescent="0.2">
      <c r="A23" s="73" t="s">
        <v>2</v>
      </c>
      <c r="B23" s="74"/>
      <c r="C23" s="140">
        <v>21704</v>
      </c>
      <c r="D23" s="140">
        <v>8616.26</v>
      </c>
      <c r="E23" s="140">
        <v>21329.1</v>
      </c>
      <c r="F23" s="140">
        <v>8320.7999999999993</v>
      </c>
      <c r="G23" s="140">
        <v>20452.43</v>
      </c>
      <c r="H23" s="140">
        <v>8500</v>
      </c>
      <c r="I23" s="140">
        <v>22000</v>
      </c>
    </row>
    <row r="24" spans="1:10" x14ac:dyDescent="0.2">
      <c r="A24" s="73" t="s">
        <v>3</v>
      </c>
      <c r="B24" s="74"/>
      <c r="C24" s="140">
        <v>19485</v>
      </c>
      <c r="D24" s="140">
        <v>14969</v>
      </c>
      <c r="E24" s="140">
        <v>22537.58</v>
      </c>
      <c r="F24" s="140">
        <v>14761.57</v>
      </c>
      <c r="G24" s="140">
        <v>4443.87</v>
      </c>
      <c r="H24" s="140">
        <v>28000</v>
      </c>
      <c r="I24" s="140">
        <v>28000</v>
      </c>
      <c r="J24" s="141"/>
    </row>
    <row r="25" spans="1:10" x14ac:dyDescent="0.2">
      <c r="A25" s="73"/>
      <c r="B25" s="74"/>
      <c r="C25" s="75"/>
      <c r="D25" s="75"/>
      <c r="E25" s="75"/>
      <c r="F25" s="75"/>
      <c r="G25" s="24"/>
      <c r="H25" s="24"/>
      <c r="I25" s="24"/>
    </row>
    <row r="26" spans="1:10" x14ac:dyDescent="0.2">
      <c r="A26" s="73" t="s">
        <v>4</v>
      </c>
      <c r="B26" s="70"/>
      <c r="C26" s="125"/>
      <c r="D26" s="125"/>
      <c r="E26" s="125"/>
      <c r="F26" s="125"/>
      <c r="G26" s="21"/>
      <c r="H26" s="19"/>
      <c r="I26" s="19"/>
    </row>
    <row r="27" spans="1:10" x14ac:dyDescent="0.2">
      <c r="A27" s="8" t="s">
        <v>314</v>
      </c>
      <c r="B27" s="70"/>
      <c r="C27" s="126"/>
      <c r="D27" s="126"/>
      <c r="E27" s="126"/>
      <c r="F27" s="126"/>
      <c r="G27" s="76"/>
      <c r="H27" s="127"/>
      <c r="I27" s="127"/>
    </row>
    <row r="28" spans="1:10" x14ac:dyDescent="0.2">
      <c r="A28" s="78"/>
      <c r="B28" s="79"/>
      <c r="C28" s="75"/>
      <c r="D28" s="75"/>
      <c r="E28" s="75"/>
      <c r="F28" s="75"/>
      <c r="G28" s="24"/>
      <c r="H28" s="24"/>
      <c r="I28" s="24"/>
    </row>
    <row r="29" spans="1:10" x14ac:dyDescent="0.2">
      <c r="A29" s="78"/>
      <c r="B29" s="79"/>
      <c r="C29" s="75"/>
      <c r="D29" s="75"/>
      <c r="E29" s="75"/>
      <c r="F29" s="75"/>
      <c r="G29" s="24"/>
      <c r="H29" s="24"/>
      <c r="I29" s="24"/>
    </row>
    <row r="30" spans="1:10" x14ac:dyDescent="0.2">
      <c r="A30" s="78"/>
      <c r="B30" s="79"/>
      <c r="C30" s="75"/>
      <c r="D30" s="75"/>
      <c r="E30" s="75"/>
      <c r="F30" s="75"/>
      <c r="G30" s="24"/>
      <c r="H30" s="24"/>
      <c r="I30" s="24"/>
    </row>
    <row r="31" spans="1:10" x14ac:dyDescent="0.2">
      <c r="A31" s="73" t="s">
        <v>5</v>
      </c>
      <c r="B31" s="74"/>
      <c r="C31" s="75">
        <v>0</v>
      </c>
      <c r="D31" s="75"/>
      <c r="E31" s="75"/>
      <c r="F31" s="75"/>
      <c r="G31" s="24"/>
      <c r="H31" s="24"/>
      <c r="I31" s="24"/>
    </row>
    <row r="32" spans="1:10" x14ac:dyDescent="0.2">
      <c r="A32" s="73"/>
      <c r="B32" s="74"/>
      <c r="C32" s="75"/>
      <c r="D32" s="75"/>
      <c r="E32" s="75"/>
      <c r="F32" s="75"/>
      <c r="G32" s="24"/>
      <c r="H32" s="24"/>
      <c r="I32" s="24"/>
    </row>
    <row r="33" spans="1:9" x14ac:dyDescent="0.2">
      <c r="A33" s="73" t="s">
        <v>7</v>
      </c>
      <c r="B33" s="74"/>
      <c r="C33" s="77">
        <v>62060</v>
      </c>
      <c r="D33" s="77">
        <v>55707.259999999995</v>
      </c>
      <c r="E33" s="77">
        <v>54498.779999999984</v>
      </c>
      <c r="F33" s="77">
        <v>48058.009999999987</v>
      </c>
      <c r="G33" s="19">
        <f t="shared" ref="G33:I33" si="1">+G22+G23-G24+G31</f>
        <v>64066.569999999985</v>
      </c>
      <c r="H33" s="19">
        <f t="shared" si="1"/>
        <v>44566.569999999978</v>
      </c>
      <c r="I33" s="19">
        <f t="shared" si="1"/>
        <v>38566.569999999978</v>
      </c>
    </row>
    <row r="34" spans="1:9" x14ac:dyDescent="0.2">
      <c r="A34" s="78"/>
      <c r="B34" s="79"/>
      <c r="C34" s="80"/>
      <c r="D34" s="75"/>
      <c r="E34" s="75"/>
      <c r="F34" s="75"/>
      <c r="G34" s="24"/>
      <c r="H34" s="24"/>
      <c r="I34" s="24"/>
    </row>
    <row r="35" spans="1:9" x14ac:dyDescent="0.2">
      <c r="A35" s="73" t="s">
        <v>24</v>
      </c>
      <c r="B35" s="74"/>
      <c r="C35" s="80">
        <v>1176</v>
      </c>
      <c r="D35" s="80">
        <v>1647</v>
      </c>
      <c r="E35" s="80">
        <v>1272.01</v>
      </c>
      <c r="F35" s="80">
        <v>968.62</v>
      </c>
      <c r="G35" s="128">
        <v>2744.46</v>
      </c>
      <c r="H35" s="80">
        <v>1272.01</v>
      </c>
      <c r="I35" s="80">
        <v>1272.01</v>
      </c>
    </row>
    <row r="36" spans="1:9" x14ac:dyDescent="0.2">
      <c r="A36" s="78"/>
      <c r="B36" s="79"/>
      <c r="C36" s="80"/>
      <c r="D36" s="75"/>
      <c r="E36" s="75"/>
      <c r="F36" s="75"/>
      <c r="G36" s="24"/>
      <c r="H36" s="24"/>
      <c r="I36" s="24"/>
    </row>
    <row r="37" spans="1:9" x14ac:dyDescent="0.2">
      <c r="A37" s="73" t="s">
        <v>25</v>
      </c>
      <c r="B37" s="81"/>
      <c r="C37" s="82">
        <v>60884</v>
      </c>
      <c r="D37" s="83">
        <v>54060.259999999995</v>
      </c>
      <c r="E37" s="83">
        <v>53226.769999999982</v>
      </c>
      <c r="F37" s="83">
        <v>47089.389999999985</v>
      </c>
      <c r="G37" s="83">
        <f t="shared" ref="G37:I37" si="2">G33-G35</f>
        <v>61322.109999999986</v>
      </c>
      <c r="H37" s="83">
        <f t="shared" si="2"/>
        <v>43294.559999999976</v>
      </c>
      <c r="I37" s="83">
        <f t="shared" si="2"/>
        <v>37294.559999999976</v>
      </c>
    </row>
    <row r="38" spans="1:9" x14ac:dyDescent="0.2">
      <c r="A38" s="130"/>
      <c r="B38" s="130"/>
      <c r="C38" s="131"/>
      <c r="D38" s="131"/>
      <c r="E38" s="131"/>
      <c r="F38" s="131"/>
      <c r="G38" s="131"/>
      <c r="H38" s="131"/>
      <c r="I38" s="131"/>
    </row>
    <row r="39" spans="1:9" x14ac:dyDescent="0.2">
      <c r="A39" s="132" t="s">
        <v>26</v>
      </c>
      <c r="B39" s="69"/>
      <c r="C39" s="133"/>
      <c r="D39" s="133"/>
      <c r="E39" s="134"/>
      <c r="F39" s="134"/>
      <c r="G39" s="134"/>
      <c r="H39" s="134"/>
      <c r="I39" s="134"/>
    </row>
    <row r="40" spans="1:9" x14ac:dyDescent="0.2">
      <c r="A40" s="135" t="s">
        <v>315</v>
      </c>
      <c r="B40" s="79"/>
      <c r="C40" s="128"/>
      <c r="D40" s="128"/>
      <c r="E40" s="80"/>
      <c r="F40" s="80"/>
      <c r="G40" s="80"/>
      <c r="H40" s="80"/>
      <c r="I40" s="80"/>
    </row>
    <row r="41" spans="1:9" x14ac:dyDescent="0.2">
      <c r="A41" s="73"/>
      <c r="B41" s="74"/>
      <c r="C41" s="75"/>
      <c r="D41" s="75"/>
      <c r="E41" s="75"/>
      <c r="F41" s="75"/>
      <c r="G41" s="75"/>
      <c r="H41" s="75"/>
      <c r="I41" s="75"/>
    </row>
    <row r="42" spans="1:9" x14ac:dyDescent="0.2">
      <c r="A42" s="73" t="s">
        <v>6</v>
      </c>
      <c r="B42" s="74"/>
      <c r="C42" s="24"/>
      <c r="D42" s="24"/>
      <c r="E42" s="75"/>
      <c r="F42" s="75"/>
      <c r="G42" s="75"/>
      <c r="H42" s="75"/>
      <c r="I42" s="75"/>
    </row>
    <row r="43" spans="1:9" x14ac:dyDescent="0.2">
      <c r="A43" s="73"/>
      <c r="B43" s="74"/>
      <c r="C43" s="24"/>
      <c r="D43" s="24"/>
      <c r="E43" s="75"/>
      <c r="F43" s="75"/>
      <c r="G43" s="75"/>
      <c r="H43" s="75"/>
      <c r="I43" s="75"/>
    </row>
    <row r="44" spans="1:9" x14ac:dyDescent="0.2">
      <c r="A44" s="135" t="s">
        <v>8</v>
      </c>
      <c r="B44" s="81"/>
      <c r="C44" s="24"/>
      <c r="D44" s="24"/>
      <c r="E44" s="75"/>
      <c r="F44" s="75"/>
      <c r="G44" s="75"/>
      <c r="H44" s="75"/>
      <c r="I44" s="75"/>
    </row>
    <row r="45" spans="1:9" x14ac:dyDescent="0.2">
      <c r="A45" s="136" t="s">
        <v>9</v>
      </c>
      <c r="B45" s="137"/>
      <c r="C45" s="24"/>
      <c r="D45" s="24"/>
      <c r="E45" s="75"/>
      <c r="F45" s="75"/>
      <c r="G45" s="75"/>
      <c r="H45" s="75"/>
      <c r="I45" s="75"/>
    </row>
  </sheetData>
  <mergeCells count="2">
    <mergeCell ref="A16:I16"/>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3E2C0-C34B-42F6-9BD2-2002F313A277}">
  <sheetPr>
    <pageSetUpPr fitToPage="1"/>
  </sheetPr>
  <dimension ref="A1:I58"/>
  <sheetViews>
    <sheetView zoomScaleNormal="100" zoomScaleSheetLayoutView="80" workbookViewId="0">
      <selection activeCell="H10" sqref="H10"/>
    </sheetView>
  </sheetViews>
  <sheetFormatPr defaultColWidth="9.140625" defaultRowHeight="12.75" x14ac:dyDescent="0.2"/>
  <cols>
    <col min="1" max="2" width="14.5703125" style="1" customWidth="1"/>
    <col min="3" max="8" width="14" style="1" customWidth="1"/>
    <col min="9" max="9" width="13.140625" style="1" customWidth="1"/>
    <col min="10" max="10" width="9.140625" style="1"/>
    <col min="11" max="11" width="11.85546875" style="1" bestFit="1" customWidth="1"/>
    <col min="12" max="12" width="12.5703125" style="1" bestFit="1" customWidth="1"/>
    <col min="13"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191</v>
      </c>
      <c r="I2" s="40"/>
    </row>
    <row r="3" spans="1:9" x14ac:dyDescent="0.2">
      <c r="A3" s="39" t="s">
        <v>22</v>
      </c>
      <c r="B3" s="40" t="s">
        <v>192</v>
      </c>
      <c r="C3" s="40"/>
      <c r="D3" s="40"/>
      <c r="E3" s="39"/>
      <c r="F3" s="39"/>
      <c r="G3" s="41" t="s">
        <v>15</v>
      </c>
      <c r="H3" s="42" t="s">
        <v>193</v>
      </c>
      <c r="I3" s="42"/>
    </row>
    <row r="4" spans="1:9" x14ac:dyDescent="0.2">
      <c r="A4" s="39" t="s">
        <v>16</v>
      </c>
      <c r="B4" s="40" t="s">
        <v>226</v>
      </c>
      <c r="C4" s="40"/>
      <c r="D4" s="40"/>
      <c r="E4" s="39"/>
      <c r="F4" s="39"/>
      <c r="G4" s="41" t="s">
        <v>18</v>
      </c>
      <c r="H4" s="40" t="s">
        <v>54</v>
      </c>
      <c r="I4" s="40"/>
    </row>
    <row r="5" spans="1:9" x14ac:dyDescent="0.2">
      <c r="A5" s="39" t="s">
        <v>17</v>
      </c>
      <c r="B5" s="40" t="s">
        <v>227</v>
      </c>
      <c r="C5" s="42"/>
      <c r="D5" s="42"/>
      <c r="E5" s="39"/>
      <c r="F5" s="39"/>
      <c r="G5" s="41" t="s">
        <v>19</v>
      </c>
      <c r="H5" s="42" t="s">
        <v>228</v>
      </c>
      <c r="I5" s="42"/>
    </row>
    <row r="6" spans="1:9" ht="6.75" customHeight="1" x14ac:dyDescent="0.2">
      <c r="A6" s="39"/>
      <c r="B6" s="39"/>
      <c r="C6" s="39"/>
      <c r="D6" s="39"/>
      <c r="E6" s="39"/>
      <c r="F6" s="39"/>
      <c r="G6" s="39"/>
      <c r="H6" s="39"/>
      <c r="I6" s="39"/>
    </row>
    <row r="7" spans="1:9" x14ac:dyDescent="0.2">
      <c r="A7" s="39"/>
      <c r="B7" s="39"/>
      <c r="C7" s="39"/>
      <c r="D7" s="39"/>
      <c r="E7" s="39"/>
      <c r="F7" s="39"/>
      <c r="G7" s="39"/>
      <c r="H7" s="39"/>
      <c r="I7" s="39"/>
    </row>
    <row r="8" spans="1:9" x14ac:dyDescent="0.2">
      <c r="A8" s="184" t="s">
        <v>229</v>
      </c>
      <c r="B8" s="184"/>
      <c r="C8" s="184"/>
      <c r="D8" s="184"/>
      <c r="E8" s="184"/>
      <c r="F8" s="184"/>
      <c r="G8" s="184"/>
      <c r="H8" s="184"/>
      <c r="I8" s="184"/>
    </row>
    <row r="9" spans="1:9" x14ac:dyDescent="0.2">
      <c r="A9" s="184"/>
      <c r="B9" s="184"/>
      <c r="C9" s="184"/>
      <c r="D9" s="184"/>
      <c r="E9" s="184"/>
      <c r="F9" s="184"/>
      <c r="G9" s="184"/>
      <c r="H9" s="184"/>
      <c r="I9" s="184"/>
    </row>
    <row r="10" spans="1:9" ht="9.75" customHeight="1" x14ac:dyDescent="0.2">
      <c r="A10" s="39"/>
      <c r="B10" s="39"/>
      <c r="C10" s="39"/>
      <c r="D10" s="39"/>
      <c r="E10" s="39"/>
      <c r="F10" s="39"/>
      <c r="G10" s="39"/>
      <c r="H10" s="39"/>
      <c r="I10" s="39"/>
    </row>
    <row r="11" spans="1:9" x14ac:dyDescent="0.2">
      <c r="A11" s="39" t="s">
        <v>230</v>
      </c>
      <c r="B11" s="39"/>
      <c r="C11" s="39"/>
      <c r="D11" s="39"/>
      <c r="E11" s="39"/>
      <c r="F11" s="39"/>
      <c r="G11" s="39"/>
      <c r="H11" s="39"/>
      <c r="I11" s="39"/>
    </row>
    <row r="12" spans="1:9" ht="6.75" customHeight="1" x14ac:dyDescent="0.2">
      <c r="A12" s="39"/>
      <c r="B12" s="39"/>
      <c r="C12" s="39"/>
      <c r="D12" s="39"/>
      <c r="E12" s="39"/>
      <c r="F12" s="39"/>
      <c r="G12" s="39"/>
      <c r="H12" s="39"/>
      <c r="I12" s="39"/>
    </row>
    <row r="13" spans="1:9" x14ac:dyDescent="0.2">
      <c r="A13" s="184" t="s">
        <v>231</v>
      </c>
      <c r="B13" s="184"/>
      <c r="C13" s="184"/>
      <c r="D13" s="184"/>
      <c r="E13" s="184"/>
      <c r="F13" s="184"/>
      <c r="G13" s="184"/>
      <c r="H13" s="184"/>
      <c r="I13" s="184"/>
    </row>
    <row r="14" spans="1:9" x14ac:dyDescent="0.2">
      <c r="A14" s="184"/>
      <c r="B14" s="184"/>
      <c r="C14" s="184"/>
      <c r="D14" s="184"/>
      <c r="E14" s="184"/>
      <c r="F14" s="184"/>
      <c r="G14" s="184"/>
      <c r="H14" s="184"/>
      <c r="I14" s="184"/>
    </row>
    <row r="15" spans="1:9" x14ac:dyDescent="0.2">
      <c r="A15" s="39"/>
      <c r="B15" s="39"/>
      <c r="C15" s="39"/>
      <c r="D15" s="39"/>
      <c r="E15" s="39"/>
      <c r="F15" s="39"/>
      <c r="G15" s="39"/>
      <c r="H15" s="39"/>
      <c r="I15" s="39"/>
    </row>
    <row r="16" spans="1:9" x14ac:dyDescent="0.2">
      <c r="A16" s="185" t="s">
        <v>232</v>
      </c>
      <c r="B16" s="185"/>
      <c r="C16" s="185"/>
      <c r="D16" s="185"/>
      <c r="E16" s="185"/>
      <c r="F16" s="185"/>
      <c r="G16" s="185"/>
      <c r="H16" s="185"/>
      <c r="I16" s="185"/>
    </row>
    <row r="17" spans="1:9" ht="12.6" customHeight="1" x14ac:dyDescent="0.2">
      <c r="A17" s="185"/>
      <c r="B17" s="185"/>
      <c r="C17" s="185"/>
      <c r="D17" s="185"/>
      <c r="E17" s="185"/>
      <c r="F17" s="185"/>
      <c r="G17" s="185"/>
      <c r="H17" s="185"/>
      <c r="I17" s="185"/>
    </row>
    <row r="18" spans="1:9" x14ac:dyDescent="0.2">
      <c r="A18" s="196" t="s">
        <v>233</v>
      </c>
      <c r="B18" s="196"/>
      <c r="C18" s="196"/>
      <c r="D18" s="196"/>
      <c r="E18" s="196"/>
      <c r="F18" s="196"/>
      <c r="G18" s="196"/>
      <c r="H18" s="196"/>
      <c r="I18" s="196"/>
    </row>
    <row r="19" spans="1:9" x14ac:dyDescent="0.2">
      <c r="A19" s="196"/>
      <c r="B19" s="196"/>
      <c r="C19" s="196"/>
      <c r="D19" s="196"/>
      <c r="E19" s="196"/>
      <c r="F19" s="196"/>
      <c r="G19" s="196"/>
      <c r="H19" s="196"/>
      <c r="I19" s="196"/>
    </row>
    <row r="20" spans="1:9" x14ac:dyDescent="0.2">
      <c r="A20" s="39"/>
      <c r="B20" s="39"/>
      <c r="C20" s="39"/>
      <c r="D20" s="39"/>
      <c r="E20" s="39"/>
      <c r="F20" s="39"/>
      <c r="G20" s="39"/>
      <c r="H20" s="39"/>
      <c r="I20" s="39"/>
    </row>
    <row r="21" spans="1:9" x14ac:dyDescent="0.2">
      <c r="A21" s="181" t="s">
        <v>12</v>
      </c>
      <c r="B21" s="182"/>
      <c r="C21" s="182"/>
      <c r="D21" s="182"/>
      <c r="E21" s="182"/>
      <c r="F21" s="182"/>
      <c r="G21" s="182"/>
      <c r="H21" s="182"/>
      <c r="I21" s="183"/>
    </row>
    <row r="22" spans="1:9" x14ac:dyDescent="0.2">
      <c r="A22" s="43"/>
      <c r="B22" s="44"/>
      <c r="C22" s="45" t="s">
        <v>27</v>
      </c>
      <c r="D22" s="45" t="s">
        <v>28</v>
      </c>
      <c r="E22" s="45" t="s">
        <v>31</v>
      </c>
      <c r="F22" s="45" t="s">
        <v>33</v>
      </c>
      <c r="G22" s="45" t="s">
        <v>34</v>
      </c>
      <c r="H22" s="45" t="s">
        <v>35</v>
      </c>
      <c r="I22" s="45" t="s">
        <v>36</v>
      </c>
    </row>
    <row r="23" spans="1:9" x14ac:dyDescent="0.2">
      <c r="A23" s="43"/>
      <c r="B23" s="44"/>
      <c r="C23" s="63" t="s">
        <v>10</v>
      </c>
      <c r="D23" s="13" t="s">
        <v>10</v>
      </c>
      <c r="E23" s="13" t="s">
        <v>10</v>
      </c>
      <c r="F23" s="13" t="s">
        <v>10</v>
      </c>
      <c r="G23" s="13" t="s">
        <v>10</v>
      </c>
      <c r="H23" s="13" t="s">
        <v>11</v>
      </c>
      <c r="I23" s="13" t="s">
        <v>11</v>
      </c>
    </row>
    <row r="24" spans="1:9" x14ac:dyDescent="0.2">
      <c r="A24" s="43" t="s">
        <v>0</v>
      </c>
      <c r="B24" s="44"/>
      <c r="C24" s="15">
        <v>15000</v>
      </c>
      <c r="D24" s="15">
        <v>30000</v>
      </c>
      <c r="E24" s="15">
        <v>30000</v>
      </c>
      <c r="F24" s="15">
        <v>30000</v>
      </c>
      <c r="G24" s="15">
        <v>30000</v>
      </c>
      <c r="H24" s="15">
        <v>80000</v>
      </c>
      <c r="I24" s="15">
        <v>80000</v>
      </c>
    </row>
    <row r="25" spans="1:9" x14ac:dyDescent="0.2">
      <c r="A25" s="43" t="s">
        <v>1</v>
      </c>
      <c r="B25" s="44"/>
      <c r="C25" s="15">
        <v>44224</v>
      </c>
      <c r="D25" s="15">
        <v>46376</v>
      </c>
      <c r="E25" s="15">
        <v>67497.01999999999</v>
      </c>
      <c r="F25" s="15">
        <v>73166.37999999999</v>
      </c>
      <c r="G25" s="15">
        <f t="shared" ref="G25" si="0">F36</f>
        <v>99698.169999999984</v>
      </c>
      <c r="H25" s="15">
        <f>G36</f>
        <v>200493.25</v>
      </c>
      <c r="I25" s="15">
        <f t="shared" ref="I25" si="1">H36</f>
        <v>195493.25</v>
      </c>
    </row>
    <row r="26" spans="1:9" x14ac:dyDescent="0.2">
      <c r="A26" s="43" t="s">
        <v>2</v>
      </c>
      <c r="B26" s="44"/>
      <c r="C26" s="15">
        <v>32151</v>
      </c>
      <c r="D26" s="15">
        <v>47558.37</v>
      </c>
      <c r="E26" s="15">
        <v>35598.639999999999</v>
      </c>
      <c r="F26" s="15">
        <v>56485.79</v>
      </c>
      <c r="G26" s="15">
        <v>107607.69</v>
      </c>
      <c r="H26" s="15">
        <v>45000</v>
      </c>
      <c r="I26" s="15">
        <v>45000</v>
      </c>
    </row>
    <row r="27" spans="1:9" x14ac:dyDescent="0.2">
      <c r="A27" s="43" t="s">
        <v>3</v>
      </c>
      <c r="B27" s="44"/>
      <c r="C27" s="15">
        <v>29999</v>
      </c>
      <c r="D27" s="15">
        <v>26437.35</v>
      </c>
      <c r="E27" s="14">
        <v>29929.279999999999</v>
      </c>
      <c r="F27" s="15">
        <v>29954</v>
      </c>
      <c r="G27" s="15">
        <v>6812.61</v>
      </c>
      <c r="H27" s="15">
        <v>50000</v>
      </c>
      <c r="I27" s="15">
        <v>50000</v>
      </c>
    </row>
    <row r="28" spans="1:9" x14ac:dyDescent="0.2">
      <c r="A28" s="43"/>
      <c r="B28" s="44"/>
      <c r="C28" s="14"/>
      <c r="D28" s="15"/>
      <c r="E28" s="15"/>
      <c r="F28" s="15"/>
      <c r="G28" s="15"/>
      <c r="H28" s="15"/>
      <c r="I28" s="15"/>
    </row>
    <row r="29" spans="1:9" x14ac:dyDescent="0.2">
      <c r="A29" s="8" t="s">
        <v>4</v>
      </c>
      <c r="B29" s="6"/>
      <c r="C29" s="16"/>
      <c r="D29" s="16"/>
      <c r="E29" s="16"/>
      <c r="F29" s="16"/>
      <c r="G29" s="16"/>
      <c r="H29" s="16"/>
      <c r="I29" s="14"/>
    </row>
    <row r="30" spans="1:9" x14ac:dyDescent="0.2">
      <c r="A30" s="8" t="s">
        <v>32</v>
      </c>
      <c r="B30" s="9"/>
      <c r="C30" s="14"/>
      <c r="D30" s="47"/>
      <c r="E30" s="16"/>
      <c r="F30" s="16"/>
      <c r="G30" s="16"/>
      <c r="H30" s="16"/>
      <c r="I30" s="14"/>
    </row>
    <row r="31" spans="1:9" x14ac:dyDescent="0.2">
      <c r="A31" s="25"/>
      <c r="B31" s="26"/>
      <c r="C31" s="14"/>
      <c r="D31" s="15"/>
      <c r="E31" s="15"/>
      <c r="F31" s="15"/>
      <c r="G31" s="15"/>
      <c r="H31" s="15"/>
      <c r="I31" s="15"/>
    </row>
    <row r="32" spans="1:9" x14ac:dyDescent="0.2">
      <c r="A32" s="25"/>
      <c r="B32" s="26"/>
      <c r="C32" s="14"/>
      <c r="D32" s="15"/>
      <c r="E32" s="15"/>
      <c r="F32" s="15"/>
      <c r="G32" s="15"/>
      <c r="H32" s="15"/>
      <c r="I32" s="15"/>
    </row>
    <row r="33" spans="1:9" x14ac:dyDescent="0.2">
      <c r="A33" s="25"/>
      <c r="B33" s="26"/>
      <c r="C33" s="14"/>
      <c r="D33" s="15"/>
      <c r="E33" s="15"/>
      <c r="F33" s="15"/>
      <c r="G33" s="15"/>
      <c r="H33" s="15"/>
      <c r="I33" s="15"/>
    </row>
    <row r="34" spans="1:9" x14ac:dyDescent="0.2">
      <c r="A34" s="8" t="s">
        <v>5</v>
      </c>
      <c r="B34" s="9"/>
      <c r="C34" s="14">
        <v>0</v>
      </c>
      <c r="D34" s="14">
        <v>0</v>
      </c>
      <c r="E34" s="14">
        <v>0</v>
      </c>
      <c r="F34" s="14">
        <v>0</v>
      </c>
      <c r="G34" s="14">
        <f t="shared" ref="G34:I34" si="2">SUM(G31:G33)</f>
        <v>0</v>
      </c>
      <c r="H34" s="14">
        <f t="shared" si="2"/>
        <v>0</v>
      </c>
      <c r="I34" s="14">
        <f t="shared" si="2"/>
        <v>0</v>
      </c>
    </row>
    <row r="35" spans="1:9" x14ac:dyDescent="0.2">
      <c r="A35" s="43"/>
      <c r="B35" s="44"/>
      <c r="C35" s="14"/>
      <c r="D35" s="15"/>
      <c r="E35" s="15"/>
      <c r="F35" s="15"/>
      <c r="G35" s="15"/>
      <c r="H35" s="15"/>
      <c r="I35" s="15"/>
    </row>
    <row r="36" spans="1:9" x14ac:dyDescent="0.2">
      <c r="A36" s="43" t="s">
        <v>7</v>
      </c>
      <c r="B36" s="44"/>
      <c r="C36" s="14">
        <v>46376</v>
      </c>
      <c r="D36" s="14">
        <v>67497.01999999999</v>
      </c>
      <c r="E36" s="14">
        <v>73166.37999999999</v>
      </c>
      <c r="F36" s="14">
        <v>99698.169999999984</v>
      </c>
      <c r="G36" s="14">
        <f t="shared" ref="G36:I36" si="3">+G25+G26-G27+G34</f>
        <v>200493.25</v>
      </c>
      <c r="H36" s="14">
        <f t="shared" si="3"/>
        <v>195493.25</v>
      </c>
      <c r="I36" s="14">
        <f t="shared" si="3"/>
        <v>190493.25</v>
      </c>
    </row>
    <row r="37" spans="1:9" x14ac:dyDescent="0.2">
      <c r="A37" s="49"/>
      <c r="B37" s="50"/>
      <c r="C37" s="27"/>
      <c r="D37" s="28"/>
      <c r="E37" s="28"/>
      <c r="F37" s="15"/>
      <c r="G37" s="15"/>
      <c r="H37" s="15"/>
      <c r="I37" s="15"/>
    </row>
    <row r="38" spans="1:9" x14ac:dyDescent="0.2">
      <c r="A38" s="43" t="s">
        <v>24</v>
      </c>
      <c r="B38" s="44"/>
      <c r="C38" s="27">
        <v>0</v>
      </c>
      <c r="D38" s="28">
        <v>0</v>
      </c>
      <c r="E38" s="28">
        <v>0</v>
      </c>
      <c r="F38" s="15"/>
      <c r="G38" s="15">
        <v>23187.39</v>
      </c>
      <c r="H38" s="15"/>
      <c r="I38" s="15"/>
    </row>
    <row r="39" spans="1:9" x14ac:dyDescent="0.2">
      <c r="A39" s="49"/>
      <c r="B39" s="50"/>
      <c r="C39" s="27"/>
      <c r="D39" s="28"/>
      <c r="E39" s="28"/>
      <c r="F39" s="15"/>
      <c r="G39" s="15"/>
      <c r="H39" s="15"/>
      <c r="I39" s="15"/>
    </row>
    <row r="40" spans="1:9" x14ac:dyDescent="0.2">
      <c r="A40" s="43" t="s">
        <v>25</v>
      </c>
      <c r="B40" s="51"/>
      <c r="C40" s="30">
        <v>46376</v>
      </c>
      <c r="D40" s="30">
        <v>67497.01999999999</v>
      </c>
      <c r="E40" s="30">
        <v>73166.37999999999</v>
      </c>
      <c r="F40" s="31">
        <v>99698.169999999984</v>
      </c>
      <c r="G40" s="31">
        <f t="shared" ref="G40:I40" si="4">G36-G38</f>
        <v>177305.86</v>
      </c>
      <c r="H40" s="31">
        <f t="shared" si="4"/>
        <v>195493.25</v>
      </c>
      <c r="I40" s="31">
        <f t="shared" si="4"/>
        <v>190493.25</v>
      </c>
    </row>
    <row r="41" spans="1:9" x14ac:dyDescent="0.2">
      <c r="A41" s="53"/>
      <c r="B41" s="53"/>
      <c r="C41" s="33"/>
      <c r="D41" s="33"/>
      <c r="E41" s="33"/>
      <c r="F41" s="33"/>
      <c r="G41" s="33"/>
      <c r="H41" s="33"/>
      <c r="I41" s="33"/>
    </row>
    <row r="42" spans="1:9" x14ac:dyDescent="0.2">
      <c r="A42" s="55" t="s">
        <v>26</v>
      </c>
      <c r="B42" s="40"/>
      <c r="C42" s="35"/>
      <c r="D42" s="35"/>
      <c r="E42" s="56"/>
      <c r="F42" s="56"/>
      <c r="G42" s="56"/>
      <c r="H42" s="56"/>
      <c r="I42" s="56"/>
    </row>
    <row r="43" spans="1:9" x14ac:dyDescent="0.2">
      <c r="A43" s="57" t="s">
        <v>30</v>
      </c>
      <c r="B43" s="50"/>
      <c r="C43" s="28"/>
      <c r="D43" s="28"/>
      <c r="E43" s="58"/>
      <c r="F43" s="58"/>
      <c r="G43" s="58"/>
      <c r="H43" s="58"/>
      <c r="I43" s="58"/>
    </row>
    <row r="44" spans="1:9" x14ac:dyDescent="0.2">
      <c r="A44" s="43"/>
      <c r="B44" s="44"/>
      <c r="C44" s="46"/>
      <c r="D44" s="46"/>
      <c r="E44" s="46"/>
      <c r="F44" s="46"/>
      <c r="G44" s="46"/>
      <c r="H44" s="46"/>
      <c r="I44" s="46"/>
    </row>
    <row r="45" spans="1:9" x14ac:dyDescent="0.2">
      <c r="A45" s="43" t="s">
        <v>6</v>
      </c>
      <c r="B45" s="44"/>
      <c r="C45" s="15"/>
      <c r="D45" s="15"/>
      <c r="E45" s="46"/>
      <c r="F45" s="46"/>
      <c r="G45" s="46"/>
      <c r="H45" s="46"/>
      <c r="I45" s="46"/>
    </row>
    <row r="46" spans="1:9" x14ac:dyDescent="0.2">
      <c r="A46" s="43"/>
      <c r="B46" s="44"/>
      <c r="C46" s="15"/>
      <c r="D46" s="15"/>
      <c r="E46" s="46"/>
      <c r="F46" s="46"/>
      <c r="G46" s="46"/>
      <c r="H46" s="46"/>
      <c r="I46" s="46"/>
    </row>
    <row r="47" spans="1:9" x14ac:dyDescent="0.2">
      <c r="A47" s="57" t="s">
        <v>8</v>
      </c>
      <c r="B47" s="51"/>
      <c r="C47" s="15"/>
      <c r="D47" s="15"/>
      <c r="E47" s="46"/>
      <c r="F47" s="46"/>
      <c r="G47" s="46"/>
      <c r="H47" s="46"/>
      <c r="I47" s="46"/>
    </row>
    <row r="48" spans="1:9" x14ac:dyDescent="0.2">
      <c r="A48" s="59" t="s">
        <v>9</v>
      </c>
      <c r="B48" s="60"/>
      <c r="C48" s="15"/>
      <c r="D48" s="15"/>
      <c r="E48" s="46"/>
      <c r="F48" s="46"/>
      <c r="G48" s="46"/>
      <c r="H48" s="46"/>
      <c r="I48" s="46"/>
    </row>
    <row r="50" spans="1:5" x14ac:dyDescent="0.2">
      <c r="B50" s="97" t="s">
        <v>203</v>
      </c>
      <c r="C50" s="1" t="s">
        <v>207</v>
      </c>
    </row>
    <row r="51" spans="1:5" x14ac:dyDescent="0.2">
      <c r="A51" s="1" t="s">
        <v>205</v>
      </c>
      <c r="B51" s="99">
        <f>(F26-E26)/F26</f>
        <v>0.3697770713660905</v>
      </c>
      <c r="C51" s="100">
        <f>(G26-F26)/F26</f>
        <v>0.90504001094788622</v>
      </c>
    </row>
    <row r="52" spans="1:5" x14ac:dyDescent="0.2">
      <c r="A52" s="1" t="s">
        <v>3</v>
      </c>
      <c r="B52" s="99">
        <f>(F27-E27)/E27</f>
        <v>8.2594703247125111E-4</v>
      </c>
      <c r="C52" s="100">
        <f>(F27-G27)/G27</f>
        <v>3.3968464362410296</v>
      </c>
      <c r="E52" s="85"/>
    </row>
    <row r="53" spans="1:5" x14ac:dyDescent="0.2">
      <c r="A53" s="102" t="s">
        <v>203</v>
      </c>
      <c r="B53" s="1" t="s">
        <v>234</v>
      </c>
    </row>
    <row r="54" spans="1:5" x14ac:dyDescent="0.2">
      <c r="A54" s="103" t="s">
        <v>207</v>
      </c>
      <c r="B54" s="1" t="s">
        <v>234</v>
      </c>
    </row>
    <row r="55" spans="1:5" x14ac:dyDescent="0.2">
      <c r="B55" s="1" t="s">
        <v>235</v>
      </c>
    </row>
    <row r="57" spans="1:5" x14ac:dyDescent="0.2">
      <c r="A57" s="1" t="s">
        <v>236</v>
      </c>
    </row>
    <row r="58" spans="1:5" x14ac:dyDescent="0.2">
      <c r="A58" s="1" t="s">
        <v>237</v>
      </c>
    </row>
  </sheetData>
  <mergeCells count="5">
    <mergeCell ref="A8:I9"/>
    <mergeCell ref="A13:I14"/>
    <mergeCell ref="A16:I17"/>
    <mergeCell ref="A18:I19"/>
    <mergeCell ref="A21:I21"/>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F228-FF3F-4C70-A389-61D3B06DEC5C}">
  <sheetPr>
    <pageSetUpPr fitToPage="1"/>
  </sheetPr>
  <dimension ref="A1:I47"/>
  <sheetViews>
    <sheetView topLeftCell="A6" workbookViewId="0">
      <selection activeCell="A14" sqref="A14"/>
    </sheetView>
  </sheetViews>
  <sheetFormatPr defaultRowHeight="12.75" x14ac:dyDescent="0.2"/>
  <cols>
    <col min="1" max="2" width="14.5703125" style="1" customWidth="1"/>
    <col min="3" max="8" width="14" style="1" customWidth="1"/>
    <col min="9" max="9" width="13.140625" style="1" customWidth="1"/>
    <col min="10"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279</v>
      </c>
      <c r="I2" s="40"/>
    </row>
    <row r="3" spans="1:9" x14ac:dyDescent="0.2">
      <c r="A3" s="39" t="s">
        <v>22</v>
      </c>
      <c r="B3" s="40" t="s">
        <v>280</v>
      </c>
      <c r="C3" s="40"/>
      <c r="D3" s="40"/>
      <c r="E3" s="39"/>
      <c r="F3" s="39"/>
      <c r="G3" s="41" t="s">
        <v>15</v>
      </c>
      <c r="H3" s="42" t="s">
        <v>281</v>
      </c>
      <c r="I3" s="42"/>
    </row>
    <row r="4" spans="1:9" x14ac:dyDescent="0.2">
      <c r="A4" s="39" t="s">
        <v>16</v>
      </c>
      <c r="B4" s="40" t="s">
        <v>282</v>
      </c>
      <c r="C4" s="40"/>
      <c r="D4" s="40"/>
      <c r="E4" s="39"/>
      <c r="F4" s="39"/>
      <c r="G4" s="41" t="s">
        <v>18</v>
      </c>
      <c r="H4" s="40" t="s">
        <v>54</v>
      </c>
      <c r="I4" s="40"/>
    </row>
    <row r="5" spans="1:9" x14ac:dyDescent="0.2">
      <c r="A5" s="39" t="s">
        <v>17</v>
      </c>
      <c r="B5" s="40" t="s">
        <v>283</v>
      </c>
      <c r="C5" s="42"/>
      <c r="D5" s="42"/>
      <c r="E5" s="39"/>
      <c r="F5" s="39"/>
      <c r="G5" s="41" t="s">
        <v>19</v>
      </c>
      <c r="H5" s="42" t="s">
        <v>284</v>
      </c>
      <c r="I5" s="42"/>
    </row>
    <row r="6" spans="1:9" x14ac:dyDescent="0.2">
      <c r="A6" s="39"/>
      <c r="B6" s="39"/>
      <c r="C6" s="39"/>
      <c r="D6" s="39"/>
      <c r="E6" s="39"/>
      <c r="F6" s="39"/>
      <c r="G6" s="39"/>
      <c r="H6" s="39"/>
      <c r="I6" s="39"/>
    </row>
    <row r="7" spans="1:9" x14ac:dyDescent="0.2">
      <c r="A7" s="39"/>
      <c r="B7" s="39"/>
      <c r="C7" s="39"/>
      <c r="D7" s="39"/>
      <c r="E7" s="39"/>
      <c r="F7" s="39"/>
      <c r="G7" s="39"/>
      <c r="H7" s="39"/>
      <c r="I7" s="39"/>
    </row>
    <row r="8" spans="1:9" x14ac:dyDescent="0.2">
      <c r="A8" s="39" t="s">
        <v>20</v>
      </c>
      <c r="B8" s="39"/>
      <c r="C8" s="39"/>
      <c r="D8" s="39"/>
      <c r="E8" s="39"/>
      <c r="F8" s="39"/>
      <c r="G8" s="39"/>
      <c r="H8" s="39"/>
      <c r="I8" s="39"/>
    </row>
    <row r="9" spans="1:9" x14ac:dyDescent="0.2">
      <c r="A9" s="39" t="s">
        <v>285</v>
      </c>
      <c r="B9" s="39"/>
      <c r="C9" s="39"/>
      <c r="D9" s="39"/>
      <c r="E9" s="39"/>
      <c r="F9" s="39"/>
      <c r="G9" s="39"/>
      <c r="H9" s="39"/>
      <c r="I9" s="39"/>
    </row>
    <row r="10" spans="1:9" x14ac:dyDescent="0.2">
      <c r="A10" s="39" t="s">
        <v>286</v>
      </c>
      <c r="B10" s="39"/>
      <c r="C10" s="39"/>
      <c r="D10" s="39"/>
      <c r="E10" s="39"/>
      <c r="F10" s="39"/>
      <c r="G10" s="39"/>
      <c r="H10" s="39"/>
      <c r="I10" s="39"/>
    </row>
    <row r="11" spans="1:9" x14ac:dyDescent="0.2">
      <c r="A11" s="39" t="s">
        <v>21</v>
      </c>
      <c r="B11" s="39"/>
      <c r="C11" s="39"/>
      <c r="D11" s="39"/>
      <c r="E11" s="39"/>
      <c r="F11" s="39"/>
      <c r="G11" s="39"/>
      <c r="H11" s="39"/>
      <c r="I11" s="39"/>
    </row>
    <row r="12" spans="1:9" x14ac:dyDescent="0.2">
      <c r="A12" s="39" t="s">
        <v>287</v>
      </c>
      <c r="B12" s="39"/>
      <c r="C12" s="39"/>
      <c r="D12" s="39"/>
      <c r="E12" s="39"/>
      <c r="F12" s="39"/>
      <c r="G12" s="39"/>
      <c r="H12" s="39"/>
      <c r="I12" s="39"/>
    </row>
    <row r="13" spans="1:9" x14ac:dyDescent="0.2">
      <c r="A13" s="39" t="s">
        <v>23</v>
      </c>
      <c r="B13" s="39"/>
      <c r="C13" s="39"/>
      <c r="D13" s="39"/>
      <c r="E13" s="39"/>
      <c r="F13" s="39"/>
      <c r="G13" s="39"/>
      <c r="H13" s="39"/>
      <c r="I13" s="39"/>
    </row>
    <row r="14" spans="1:9" x14ac:dyDescent="0.2">
      <c r="A14" s="39" t="s">
        <v>288</v>
      </c>
      <c r="B14" s="39"/>
      <c r="C14" s="39"/>
      <c r="D14" s="39"/>
      <c r="E14" s="39"/>
      <c r="F14" s="39"/>
      <c r="G14" s="39"/>
      <c r="H14" s="39"/>
      <c r="I14" s="39"/>
    </row>
    <row r="15" spans="1:9" x14ac:dyDescent="0.2">
      <c r="A15" s="1" t="s">
        <v>29</v>
      </c>
      <c r="B15" s="39"/>
      <c r="C15" s="39"/>
      <c r="D15" s="39"/>
      <c r="E15" s="39"/>
      <c r="F15" s="39"/>
      <c r="G15" s="39"/>
      <c r="H15" s="39"/>
      <c r="I15" s="39"/>
    </row>
    <row r="16" spans="1:9" x14ac:dyDescent="0.2">
      <c r="A16" s="39" t="s">
        <v>289</v>
      </c>
      <c r="B16" s="39"/>
      <c r="C16" s="39"/>
      <c r="D16" s="39"/>
      <c r="E16" s="39"/>
      <c r="F16" s="39"/>
      <c r="G16" s="39"/>
      <c r="H16" s="39"/>
      <c r="I16" s="39"/>
    </row>
    <row r="17" spans="1:9" x14ac:dyDescent="0.2">
      <c r="A17" s="1" t="s">
        <v>290</v>
      </c>
      <c r="B17" s="39"/>
      <c r="C17" s="39"/>
      <c r="D17" s="39"/>
      <c r="E17" s="39"/>
      <c r="F17" s="39"/>
      <c r="G17" s="39"/>
      <c r="H17" s="39"/>
      <c r="I17" s="39"/>
    </row>
    <row r="18" spans="1:9" x14ac:dyDescent="0.2">
      <c r="A18" s="39" t="s">
        <v>291</v>
      </c>
      <c r="B18" s="39"/>
      <c r="C18" s="39"/>
      <c r="D18" s="39"/>
      <c r="E18" s="39"/>
      <c r="F18" s="39"/>
      <c r="G18" s="39"/>
      <c r="H18" s="39"/>
      <c r="I18" s="39"/>
    </row>
    <row r="19" spans="1:9" x14ac:dyDescent="0.2">
      <c r="A19" s="39"/>
      <c r="B19" s="39"/>
      <c r="C19" s="39"/>
      <c r="D19" s="39"/>
      <c r="E19" s="39"/>
      <c r="F19" s="39"/>
      <c r="G19" s="39"/>
      <c r="H19" s="39"/>
      <c r="I19" s="39"/>
    </row>
    <row r="20" spans="1:9" x14ac:dyDescent="0.2">
      <c r="A20" s="181" t="s">
        <v>12</v>
      </c>
      <c r="B20" s="182"/>
      <c r="C20" s="182"/>
      <c r="D20" s="182"/>
      <c r="E20" s="182"/>
      <c r="F20" s="182"/>
      <c r="G20" s="182"/>
      <c r="H20" s="182"/>
      <c r="I20" s="183"/>
    </row>
    <row r="21" spans="1:9" x14ac:dyDescent="0.2">
      <c r="A21" s="43"/>
      <c r="B21" s="44"/>
      <c r="C21" s="45" t="s">
        <v>27</v>
      </c>
      <c r="D21" s="45" t="s">
        <v>28</v>
      </c>
      <c r="E21" s="45" t="s">
        <v>31</v>
      </c>
      <c r="F21" s="45" t="s">
        <v>33</v>
      </c>
      <c r="G21" s="116" t="s">
        <v>34</v>
      </c>
      <c r="H21" s="45" t="s">
        <v>35</v>
      </c>
      <c r="I21" s="45" t="s">
        <v>36</v>
      </c>
    </row>
    <row r="22" spans="1:9" x14ac:dyDescent="0.2">
      <c r="A22" s="43"/>
      <c r="B22" s="44"/>
      <c r="C22" s="11" t="s">
        <v>10</v>
      </c>
      <c r="D22" s="63" t="s">
        <v>10</v>
      </c>
      <c r="E22" s="13" t="s">
        <v>10</v>
      </c>
      <c r="F22" s="13" t="s">
        <v>10</v>
      </c>
      <c r="G22" s="117" t="s">
        <v>10</v>
      </c>
      <c r="H22" s="13" t="s">
        <v>11</v>
      </c>
      <c r="I22" s="13" t="s">
        <v>11</v>
      </c>
    </row>
    <row r="23" spans="1:9" x14ac:dyDescent="0.2">
      <c r="A23" s="43" t="s">
        <v>0</v>
      </c>
      <c r="B23" s="44"/>
      <c r="C23" s="48">
        <v>660466</v>
      </c>
      <c r="D23" s="46">
        <v>662587</v>
      </c>
      <c r="E23" s="46">
        <v>454641</v>
      </c>
      <c r="F23" s="46">
        <v>504643</v>
      </c>
      <c r="G23" s="118">
        <v>504643</v>
      </c>
      <c r="H23" s="46">
        <v>504643</v>
      </c>
      <c r="I23" s="46">
        <v>504643</v>
      </c>
    </row>
    <row r="24" spans="1:9" x14ac:dyDescent="0.2">
      <c r="A24" s="43" t="s">
        <v>1</v>
      </c>
      <c r="B24" s="44"/>
      <c r="C24" s="48">
        <v>194883</v>
      </c>
      <c r="D24" s="46">
        <f t="shared" ref="D24:I24" si="0">C35</f>
        <v>61</v>
      </c>
      <c r="E24" s="46">
        <f t="shared" si="0"/>
        <v>37723</v>
      </c>
      <c r="F24" s="46">
        <f t="shared" si="0"/>
        <v>79779</v>
      </c>
      <c r="G24" s="118">
        <f t="shared" si="0"/>
        <v>198076</v>
      </c>
      <c r="H24" s="46">
        <f t="shared" si="0"/>
        <v>218076</v>
      </c>
      <c r="I24" s="46">
        <f t="shared" si="0"/>
        <v>238076</v>
      </c>
    </row>
    <row r="25" spans="1:9" x14ac:dyDescent="0.2">
      <c r="A25" s="43" t="s">
        <v>2</v>
      </c>
      <c r="B25" s="44"/>
      <c r="C25" s="48">
        <v>260758</v>
      </c>
      <c r="D25" s="46">
        <v>282620</v>
      </c>
      <c r="E25" s="46">
        <v>290009</v>
      </c>
      <c r="F25" s="46">
        <v>274428</v>
      </c>
      <c r="G25" s="118">
        <v>270000</v>
      </c>
      <c r="H25" s="46">
        <v>270000</v>
      </c>
      <c r="I25" s="46">
        <v>270000</v>
      </c>
    </row>
    <row r="26" spans="1:9" x14ac:dyDescent="0.2">
      <c r="A26" s="43" t="s">
        <v>3</v>
      </c>
      <c r="B26" s="44"/>
      <c r="C26" s="48">
        <v>455580</v>
      </c>
      <c r="D26" s="46">
        <v>244958</v>
      </c>
      <c r="E26" s="46">
        <v>247953</v>
      </c>
      <c r="F26" s="48">
        <v>156131</v>
      </c>
      <c r="G26" s="118">
        <v>250000</v>
      </c>
      <c r="H26" s="46">
        <v>250000</v>
      </c>
      <c r="I26" s="46">
        <v>250000</v>
      </c>
    </row>
    <row r="27" spans="1:9" x14ac:dyDescent="0.2">
      <c r="A27" s="43"/>
      <c r="B27" s="44"/>
      <c r="C27" s="48"/>
      <c r="D27" s="46"/>
      <c r="E27" s="46"/>
      <c r="F27" s="46"/>
      <c r="G27" s="46"/>
      <c r="H27" s="46"/>
      <c r="I27" s="46"/>
    </row>
    <row r="28" spans="1:9" x14ac:dyDescent="0.2">
      <c r="A28" s="8" t="s">
        <v>4</v>
      </c>
      <c r="B28" s="6"/>
      <c r="C28" s="16"/>
      <c r="D28" s="16"/>
      <c r="E28" s="16"/>
      <c r="F28" s="16"/>
      <c r="G28" s="16"/>
      <c r="H28" s="16"/>
      <c r="I28" s="14"/>
    </row>
    <row r="29" spans="1:9" x14ac:dyDescent="0.2">
      <c r="A29" s="8" t="s">
        <v>32</v>
      </c>
      <c r="B29" s="9"/>
      <c r="C29" s="14"/>
      <c r="D29" s="47"/>
      <c r="E29" s="16"/>
      <c r="F29" s="16"/>
      <c r="G29" s="16"/>
      <c r="H29" s="16"/>
      <c r="I29" s="14"/>
    </row>
    <row r="30" spans="1:9" x14ac:dyDescent="0.2">
      <c r="A30" s="25"/>
      <c r="B30" s="26"/>
      <c r="C30" s="14"/>
      <c r="D30" s="15"/>
      <c r="E30" s="15"/>
      <c r="F30" s="15"/>
      <c r="G30" s="15"/>
      <c r="H30" s="15"/>
      <c r="I30" s="15"/>
    </row>
    <row r="31" spans="1:9" x14ac:dyDescent="0.2">
      <c r="A31" s="25"/>
      <c r="B31" s="26"/>
      <c r="C31" s="14"/>
      <c r="D31" s="15"/>
      <c r="E31" s="15"/>
      <c r="F31" s="15"/>
      <c r="G31" s="15"/>
      <c r="H31" s="15"/>
      <c r="I31" s="15"/>
    </row>
    <row r="32" spans="1:9" x14ac:dyDescent="0.2">
      <c r="A32" s="25"/>
      <c r="B32" s="26"/>
      <c r="C32" s="14"/>
      <c r="D32" s="15"/>
      <c r="E32" s="15"/>
      <c r="F32" s="15"/>
      <c r="G32" s="15"/>
      <c r="H32" s="15"/>
      <c r="I32" s="15"/>
    </row>
    <row r="33" spans="1:9" x14ac:dyDescent="0.2">
      <c r="A33" s="8" t="s">
        <v>5</v>
      </c>
      <c r="B33" s="9"/>
      <c r="C33" s="14">
        <f t="shared" ref="C33:I33" si="1">SUM(C30:C32)</f>
        <v>0</v>
      </c>
      <c r="D33" s="14">
        <f t="shared" si="1"/>
        <v>0</v>
      </c>
      <c r="E33" s="14">
        <f t="shared" si="1"/>
        <v>0</v>
      </c>
      <c r="F33" s="14">
        <f t="shared" si="1"/>
        <v>0</v>
      </c>
      <c r="G33" s="14">
        <f t="shared" si="1"/>
        <v>0</v>
      </c>
      <c r="H33" s="14">
        <f t="shared" si="1"/>
        <v>0</v>
      </c>
      <c r="I33" s="14">
        <f t="shared" si="1"/>
        <v>0</v>
      </c>
    </row>
    <row r="34" spans="1:9" x14ac:dyDescent="0.2">
      <c r="A34" s="43"/>
      <c r="B34" s="44"/>
      <c r="C34" s="48"/>
      <c r="D34" s="46"/>
      <c r="E34" s="46"/>
      <c r="F34" s="46"/>
      <c r="G34" s="46"/>
      <c r="H34" s="46"/>
      <c r="I34" s="46"/>
    </row>
    <row r="35" spans="1:9" x14ac:dyDescent="0.2">
      <c r="A35" s="43" t="s">
        <v>7</v>
      </c>
      <c r="B35" s="44"/>
      <c r="C35" s="48">
        <v>61</v>
      </c>
      <c r="D35" s="48">
        <f t="shared" ref="D35:I35" si="2">+D24+D25-D26+D33</f>
        <v>37723</v>
      </c>
      <c r="E35" s="48">
        <f>+E24+E25-E26+E33</f>
        <v>79779</v>
      </c>
      <c r="F35" s="48">
        <f t="shared" si="2"/>
        <v>198076</v>
      </c>
      <c r="G35" s="48">
        <f>+G24+G25-G26+G33</f>
        <v>218076</v>
      </c>
      <c r="H35" s="48">
        <f>+H24+H25-H26+H33</f>
        <v>238076</v>
      </c>
      <c r="I35" s="48">
        <f t="shared" si="2"/>
        <v>258076</v>
      </c>
    </row>
    <row r="36" spans="1:9" x14ac:dyDescent="0.2">
      <c r="A36" s="49"/>
      <c r="B36" s="50"/>
      <c r="C36" s="119"/>
      <c r="D36" s="58"/>
      <c r="E36" s="58"/>
      <c r="F36" s="46"/>
      <c r="G36" s="46"/>
      <c r="H36" s="46"/>
      <c r="I36" s="46"/>
    </row>
    <row r="37" spans="1:9" x14ac:dyDescent="0.2">
      <c r="A37" s="43" t="s">
        <v>24</v>
      </c>
      <c r="B37" s="44"/>
      <c r="C37" s="119"/>
      <c r="D37" s="58"/>
      <c r="E37" s="58">
        <v>2852</v>
      </c>
      <c r="F37" s="46">
        <v>133194</v>
      </c>
      <c r="G37" s="46">
        <v>140000</v>
      </c>
      <c r="H37" s="46">
        <v>130000</v>
      </c>
      <c r="I37" s="46">
        <v>140000</v>
      </c>
    </row>
    <row r="38" spans="1:9" x14ac:dyDescent="0.2">
      <c r="A38" s="49"/>
      <c r="B38" s="50"/>
      <c r="C38" s="119"/>
      <c r="D38" s="58"/>
      <c r="E38" s="58"/>
      <c r="F38" s="46"/>
      <c r="G38" s="46"/>
      <c r="H38" s="46"/>
      <c r="I38" s="46"/>
    </row>
    <row r="39" spans="1:9" x14ac:dyDescent="0.2">
      <c r="A39" s="43" t="s">
        <v>25</v>
      </c>
      <c r="B39" s="51"/>
      <c r="C39" s="64">
        <f>C35-C37</f>
        <v>61</v>
      </c>
      <c r="D39" s="64">
        <f t="shared" ref="D39:I39" si="3">D35-D37</f>
        <v>37723</v>
      </c>
      <c r="E39" s="64">
        <f t="shared" si="3"/>
        <v>76927</v>
      </c>
      <c r="F39" s="52">
        <f t="shared" si="3"/>
        <v>64882</v>
      </c>
      <c r="G39" s="52">
        <f t="shared" si="3"/>
        <v>78076</v>
      </c>
      <c r="H39" s="52">
        <f t="shared" si="3"/>
        <v>108076</v>
      </c>
      <c r="I39" s="52">
        <f t="shared" si="3"/>
        <v>118076</v>
      </c>
    </row>
    <row r="40" spans="1:9" x14ac:dyDescent="0.2">
      <c r="A40" s="53"/>
      <c r="B40" s="53"/>
      <c r="C40" s="54"/>
      <c r="D40" s="54"/>
      <c r="E40" s="54"/>
      <c r="F40" s="54"/>
      <c r="G40" s="54"/>
      <c r="H40" s="54"/>
      <c r="I40" s="54"/>
    </row>
    <row r="41" spans="1:9" x14ac:dyDescent="0.2">
      <c r="A41" s="55" t="s">
        <v>26</v>
      </c>
      <c r="B41" s="40"/>
      <c r="C41" s="35"/>
      <c r="D41" s="35"/>
      <c r="E41" s="56"/>
      <c r="F41" s="56"/>
      <c r="G41" s="56"/>
      <c r="H41" s="56"/>
      <c r="I41" s="56"/>
    </row>
    <row r="42" spans="1:9" x14ac:dyDescent="0.2">
      <c r="A42" s="57" t="s">
        <v>30</v>
      </c>
      <c r="B42" s="50"/>
      <c r="C42" s="28"/>
      <c r="D42" s="28"/>
      <c r="E42" s="58"/>
      <c r="F42" s="58"/>
      <c r="G42" s="58"/>
      <c r="H42" s="58"/>
      <c r="I42" s="58"/>
    </row>
    <row r="43" spans="1:9" x14ac:dyDescent="0.2">
      <c r="A43" s="43"/>
      <c r="B43" s="44"/>
      <c r="C43" s="46"/>
      <c r="D43" s="46"/>
      <c r="E43" s="46"/>
      <c r="F43" s="46"/>
      <c r="G43" s="46"/>
      <c r="H43" s="46"/>
      <c r="I43" s="46"/>
    </row>
    <row r="44" spans="1:9" x14ac:dyDescent="0.2">
      <c r="A44" s="43" t="s">
        <v>6</v>
      </c>
      <c r="B44" s="44"/>
      <c r="C44" s="15"/>
      <c r="D44" s="15"/>
      <c r="E44" s="46"/>
      <c r="F44" s="46"/>
      <c r="G44" s="46"/>
      <c r="H44" s="46"/>
      <c r="I44" s="46"/>
    </row>
    <row r="45" spans="1:9" x14ac:dyDescent="0.2">
      <c r="A45" s="43"/>
      <c r="B45" s="44"/>
      <c r="C45" s="15"/>
      <c r="D45" s="15"/>
      <c r="E45" s="46"/>
      <c r="F45" s="46"/>
      <c r="G45" s="46"/>
      <c r="H45" s="46"/>
      <c r="I45" s="46"/>
    </row>
    <row r="46" spans="1:9" x14ac:dyDescent="0.2">
      <c r="A46" s="57" t="s">
        <v>8</v>
      </c>
      <c r="B46" s="51"/>
      <c r="C46" s="15"/>
      <c r="D46" s="15"/>
      <c r="E46" s="46"/>
      <c r="F46" s="46"/>
      <c r="G46" s="46"/>
      <c r="H46" s="46"/>
      <c r="I46" s="46"/>
    </row>
    <row r="47" spans="1:9" x14ac:dyDescent="0.2">
      <c r="A47" s="59" t="s">
        <v>9</v>
      </c>
      <c r="B47" s="60"/>
      <c r="C47" s="15"/>
      <c r="D47" s="15"/>
      <c r="E47" s="46"/>
      <c r="F47" s="46"/>
      <c r="G47" s="46"/>
      <c r="H47" s="46"/>
      <c r="I47" s="46"/>
    </row>
  </sheetData>
  <mergeCells count="1">
    <mergeCell ref="A20:I20"/>
  </mergeCells>
  <printOptions horizontalCentered="1"/>
  <pageMargins left="0.75" right="0.75" top="0.6" bottom="0.55000000000000004" header="0.28000000000000003" footer="0.16"/>
  <pageSetup scale="90"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6973-9458-4EFA-A165-CA0C900C319C}">
  <sheetPr>
    <pageSetUpPr fitToPage="1"/>
  </sheetPr>
  <dimension ref="A2:Q44"/>
  <sheetViews>
    <sheetView zoomScaleNormal="100" zoomScaleSheetLayoutView="100" zoomScalePageLayoutView="90" workbookViewId="0">
      <selection activeCell="B6" sqref="B6"/>
    </sheetView>
  </sheetViews>
  <sheetFormatPr defaultColWidth="10.28515625" defaultRowHeight="12.75" x14ac:dyDescent="0.2"/>
  <cols>
    <col min="1" max="2" width="14.7109375" style="7" customWidth="1"/>
    <col min="3" max="8" width="14" style="7" customWidth="1"/>
    <col min="9" max="9" width="13.140625" style="7" customWidth="1"/>
    <col min="10" max="10" width="10.28515625" style="7" customWidth="1"/>
    <col min="11" max="11" width="12.85546875" style="7" bestFit="1" customWidth="1"/>
    <col min="12" max="12" width="9.7109375" style="7" bestFit="1" customWidth="1"/>
    <col min="13" max="13" width="10.28515625" style="7"/>
    <col min="14" max="14" width="11.5703125" style="7" customWidth="1"/>
    <col min="15" max="15" width="9.7109375" style="7" bestFit="1" customWidth="1"/>
    <col min="16" max="16384" width="10.28515625" style="7"/>
  </cols>
  <sheetData>
    <row r="2" spans="1:10" x14ac:dyDescent="0.2">
      <c r="A2" s="7" t="s">
        <v>13</v>
      </c>
      <c r="B2" s="2" t="s">
        <v>49</v>
      </c>
      <c r="C2" s="2"/>
      <c r="D2" s="2"/>
      <c r="G2" s="94" t="s">
        <v>14</v>
      </c>
      <c r="H2" s="40" t="s">
        <v>303</v>
      </c>
      <c r="I2" s="2"/>
    </row>
    <row r="3" spans="1:10" x14ac:dyDescent="0.2">
      <c r="A3" s="7" t="s">
        <v>22</v>
      </c>
      <c r="B3" s="2" t="s">
        <v>366</v>
      </c>
      <c r="C3" s="2"/>
      <c r="D3" s="2"/>
      <c r="G3" s="94" t="s">
        <v>15</v>
      </c>
      <c r="H3" s="42" t="s">
        <v>305</v>
      </c>
      <c r="I3" s="5"/>
    </row>
    <row r="4" spans="1:10" x14ac:dyDescent="0.2">
      <c r="A4" s="7" t="s">
        <v>16</v>
      </c>
      <c r="B4" s="2" t="s">
        <v>367</v>
      </c>
      <c r="C4" s="2"/>
      <c r="D4" s="2"/>
      <c r="G4" s="94" t="s">
        <v>18</v>
      </c>
      <c r="H4" s="2" t="s">
        <v>54</v>
      </c>
      <c r="I4" s="2"/>
    </row>
    <row r="5" spans="1:10" x14ac:dyDescent="0.2">
      <c r="A5" s="7" t="s">
        <v>17</v>
      </c>
      <c r="B5" s="2" t="s">
        <v>368</v>
      </c>
      <c r="C5" s="5"/>
      <c r="D5" s="5"/>
      <c r="G5" s="94" t="s">
        <v>19</v>
      </c>
      <c r="H5" s="5" t="s">
        <v>369</v>
      </c>
      <c r="I5" s="5"/>
    </row>
    <row r="6" spans="1:10" ht="15.95" customHeight="1" x14ac:dyDescent="0.2">
      <c r="B6" s="1" t="s">
        <v>370</v>
      </c>
    </row>
    <row r="7" spans="1:10" ht="44.25" customHeight="1" x14ac:dyDescent="0.2">
      <c r="A7" s="179" t="s">
        <v>371</v>
      </c>
      <c r="B7" s="179"/>
      <c r="C7" s="179"/>
      <c r="D7" s="179"/>
      <c r="E7" s="179"/>
      <c r="F7" s="179"/>
      <c r="G7" s="179"/>
      <c r="H7" s="179"/>
      <c r="I7" s="179"/>
    </row>
    <row r="8" spans="1:10" ht="9.75" customHeight="1" x14ac:dyDescent="0.2"/>
    <row r="9" spans="1:10" ht="24.75" customHeight="1" x14ac:dyDescent="0.2">
      <c r="A9" s="179" t="s">
        <v>372</v>
      </c>
      <c r="B9" s="179"/>
      <c r="C9" s="179"/>
      <c r="D9" s="179"/>
      <c r="E9" s="179"/>
      <c r="F9" s="179"/>
      <c r="G9" s="179"/>
      <c r="H9" s="179"/>
      <c r="I9" s="179"/>
    </row>
    <row r="10" spans="1:10" ht="8.25" customHeight="1" x14ac:dyDescent="0.2"/>
    <row r="11" spans="1:10" ht="42" customHeight="1" x14ac:dyDescent="0.2">
      <c r="A11" s="179" t="s">
        <v>373</v>
      </c>
      <c r="B11" s="179"/>
      <c r="C11" s="179"/>
      <c r="D11" s="179"/>
      <c r="E11" s="179"/>
      <c r="F11" s="179"/>
      <c r="G11" s="179"/>
      <c r="H11" s="179"/>
      <c r="I11" s="179"/>
    </row>
    <row r="12" spans="1:10" ht="10.5" customHeight="1" x14ac:dyDescent="0.2"/>
    <row r="13" spans="1:10" ht="16.5" customHeight="1" x14ac:dyDescent="0.2">
      <c r="A13" s="179" t="s">
        <v>321</v>
      </c>
      <c r="B13" s="179"/>
      <c r="C13" s="179"/>
      <c r="D13" s="179"/>
      <c r="E13" s="179"/>
      <c r="F13" s="179"/>
      <c r="G13" s="179"/>
      <c r="H13" s="179"/>
      <c r="I13" s="179"/>
    </row>
    <row r="14" spans="1:10" ht="8.25" customHeight="1" x14ac:dyDescent="0.2">
      <c r="A14" s="150"/>
      <c r="B14" s="150"/>
      <c r="C14" s="150"/>
      <c r="D14" s="150"/>
      <c r="E14" s="150"/>
      <c r="F14" s="150"/>
      <c r="G14" s="150"/>
      <c r="H14" s="150"/>
      <c r="I14" s="150"/>
    </row>
    <row r="15" spans="1:10" ht="51" customHeight="1" x14ac:dyDescent="0.2">
      <c r="A15" s="176" t="s">
        <v>374</v>
      </c>
      <c r="B15" s="176"/>
      <c r="C15" s="176"/>
      <c r="D15" s="176"/>
      <c r="E15" s="176"/>
      <c r="F15" s="176"/>
      <c r="G15" s="176"/>
      <c r="H15" s="176"/>
      <c r="I15" s="176"/>
      <c r="J15" s="152"/>
    </row>
    <row r="16" spans="1:10" ht="9.1999999999999993" customHeight="1" x14ac:dyDescent="0.2"/>
    <row r="17" spans="1:17" x14ac:dyDescent="0.2">
      <c r="A17" s="198" t="s">
        <v>12</v>
      </c>
      <c r="B17" s="199"/>
      <c r="C17" s="199"/>
      <c r="D17" s="199"/>
      <c r="E17" s="199"/>
      <c r="F17" s="199"/>
      <c r="G17" s="199"/>
      <c r="H17" s="199"/>
      <c r="I17" s="200"/>
    </row>
    <row r="18" spans="1:17" s="1" customFormat="1" x14ac:dyDescent="0.2">
      <c r="A18" s="43"/>
      <c r="B18" s="44"/>
      <c r="C18" s="45" t="s">
        <v>27</v>
      </c>
      <c r="D18" s="45" t="s">
        <v>28</v>
      </c>
      <c r="E18" s="45" t="s">
        <v>31</v>
      </c>
      <c r="F18" s="45" t="s">
        <v>33</v>
      </c>
      <c r="G18" s="45" t="s">
        <v>34</v>
      </c>
      <c r="H18" s="45" t="s">
        <v>35</v>
      </c>
      <c r="I18" s="45" t="s">
        <v>36</v>
      </c>
    </row>
    <row r="19" spans="1:17" x14ac:dyDescent="0.2">
      <c r="A19" s="17"/>
      <c r="B19" s="18"/>
      <c r="C19" s="139" t="s">
        <v>10</v>
      </c>
      <c r="D19" s="122" t="s">
        <v>10</v>
      </c>
      <c r="E19" s="122" t="s">
        <v>10</v>
      </c>
      <c r="F19" s="122" t="s">
        <v>10</v>
      </c>
      <c r="G19" s="13" t="s">
        <v>10</v>
      </c>
      <c r="H19" s="139" t="s">
        <v>11</v>
      </c>
      <c r="I19" s="139" t="s">
        <v>11</v>
      </c>
    </row>
    <row r="20" spans="1:17" x14ac:dyDescent="0.2">
      <c r="A20" s="17" t="s">
        <v>0</v>
      </c>
      <c r="B20" s="18"/>
      <c r="C20" s="24">
        <v>1846538</v>
      </c>
      <c r="D20" s="24">
        <v>2224701</v>
      </c>
      <c r="E20" s="24">
        <v>2224701</v>
      </c>
      <c r="F20" s="24">
        <v>3173958</v>
      </c>
      <c r="G20" s="24">
        <v>3173958</v>
      </c>
      <c r="H20" s="24">
        <v>3241215</v>
      </c>
      <c r="I20" s="24">
        <v>3241215</v>
      </c>
      <c r="Q20" s="153"/>
    </row>
    <row r="21" spans="1:17" x14ac:dyDescent="0.2">
      <c r="A21" s="17" t="s">
        <v>1</v>
      </c>
      <c r="B21" s="18"/>
      <c r="C21" s="24">
        <v>2404367</v>
      </c>
      <c r="D21" s="24">
        <v>4249177</v>
      </c>
      <c r="E21" s="24">
        <v>5686550.6899999995</v>
      </c>
      <c r="F21" s="24">
        <v>6862569.46</v>
      </c>
      <c r="G21" s="24">
        <f t="shared" ref="G21:I21" si="0">F32</f>
        <v>7582608.5699999994</v>
      </c>
      <c r="H21" s="24">
        <f t="shared" si="0"/>
        <v>1985404.1799999997</v>
      </c>
      <c r="I21" s="24">
        <f t="shared" si="0"/>
        <v>2389506.21</v>
      </c>
      <c r="N21" s="76"/>
      <c r="O21" s="76"/>
    </row>
    <row r="22" spans="1:17" x14ac:dyDescent="0.2">
      <c r="A22" s="17" t="s">
        <v>2</v>
      </c>
      <c r="B22" s="18"/>
      <c r="C22" s="123">
        <v>3718303</v>
      </c>
      <c r="D22" s="123">
        <v>3216399.5</v>
      </c>
      <c r="E22" s="24">
        <v>3092187.06</v>
      </c>
      <c r="F22" s="24">
        <v>2852194.07</v>
      </c>
      <c r="G22" s="24">
        <f>2771112.95-1627</f>
        <v>2769485.95</v>
      </c>
      <c r="H22" s="24">
        <f t="shared" ref="H22:I22" si="1">2771112.95-1627</f>
        <v>2769485.95</v>
      </c>
      <c r="I22" s="24">
        <f t="shared" si="1"/>
        <v>2769485.95</v>
      </c>
    </row>
    <row r="23" spans="1:17" x14ac:dyDescent="0.2">
      <c r="A23" s="17" t="s">
        <v>3</v>
      </c>
      <c r="B23" s="18"/>
      <c r="C23" s="24">
        <v>1873493</v>
      </c>
      <c r="D23" s="24">
        <v>1779025.81</v>
      </c>
      <c r="E23" s="24">
        <v>1916168.29</v>
      </c>
      <c r="F23" s="24">
        <v>2132154.96</v>
      </c>
      <c r="G23" s="24">
        <f>24679.42+8342010.92-1306.42-6000000</f>
        <v>2365383.92</v>
      </c>
      <c r="H23" s="24">
        <f>24679.42+8342010.92-1306.42-6000000</f>
        <v>2365383.92</v>
      </c>
      <c r="I23" s="24">
        <v>3045411</v>
      </c>
      <c r="K23" s="154"/>
    </row>
    <row r="24" spans="1:17" x14ac:dyDescent="0.2">
      <c r="A24" s="17"/>
      <c r="B24" s="18"/>
      <c r="C24" s="24"/>
      <c r="D24" s="24"/>
      <c r="E24" s="24"/>
      <c r="F24" s="24"/>
      <c r="G24" s="24"/>
      <c r="H24" s="24"/>
      <c r="I24" s="24"/>
      <c r="K24" s="76"/>
      <c r="N24" s="152"/>
    </row>
    <row r="25" spans="1:17" x14ac:dyDescent="0.2">
      <c r="A25" s="17" t="s">
        <v>4</v>
      </c>
      <c r="B25" s="5"/>
      <c r="C25" s="21"/>
      <c r="D25" s="21"/>
      <c r="E25" s="21"/>
      <c r="F25" s="21"/>
      <c r="G25" s="21"/>
      <c r="H25" s="19"/>
      <c r="I25" s="19"/>
      <c r="K25" s="154"/>
    </row>
    <row r="26" spans="1:17" x14ac:dyDescent="0.2">
      <c r="A26" s="8" t="s">
        <v>314</v>
      </c>
      <c r="B26" s="5"/>
      <c r="C26" s="76"/>
      <c r="D26" s="76"/>
      <c r="E26" s="76"/>
      <c r="F26" s="76"/>
      <c r="G26" s="76"/>
      <c r="H26" s="127"/>
      <c r="I26" s="127"/>
      <c r="K26" s="76"/>
    </row>
    <row r="27" spans="1:17" x14ac:dyDescent="0.2">
      <c r="A27" s="22" t="s">
        <v>105</v>
      </c>
      <c r="B27" s="23"/>
      <c r="C27" s="24"/>
      <c r="D27" s="24"/>
      <c r="E27" s="24"/>
      <c r="F27" s="24"/>
      <c r="G27" s="24">
        <f>-1306.42-6000000</f>
        <v>-6001306.4199999999</v>
      </c>
      <c r="H27" s="24"/>
      <c r="I27" s="24"/>
      <c r="L27" s="155"/>
    </row>
    <row r="28" spans="1:17" x14ac:dyDescent="0.2">
      <c r="A28" s="22"/>
      <c r="B28" s="23"/>
      <c r="C28" s="24"/>
      <c r="D28" s="24"/>
      <c r="E28" s="24"/>
      <c r="F28" s="24"/>
      <c r="G28" s="24"/>
      <c r="H28" s="24"/>
      <c r="I28" s="24"/>
      <c r="K28" s="76"/>
    </row>
    <row r="29" spans="1:17" x14ac:dyDescent="0.2">
      <c r="A29" s="22"/>
      <c r="B29" s="23"/>
      <c r="C29" s="24"/>
      <c r="D29" s="24"/>
      <c r="E29" s="24"/>
      <c r="F29" s="24"/>
      <c r="G29" s="24"/>
      <c r="H29" s="24"/>
      <c r="I29" s="24"/>
    </row>
    <row r="30" spans="1:17" x14ac:dyDescent="0.2">
      <c r="A30" s="17" t="s">
        <v>5</v>
      </c>
      <c r="B30" s="18"/>
      <c r="C30" s="24">
        <v>0</v>
      </c>
      <c r="D30" s="24">
        <v>0</v>
      </c>
      <c r="E30" s="24">
        <v>0</v>
      </c>
      <c r="F30" s="24">
        <v>0</v>
      </c>
      <c r="G30" s="24">
        <f t="shared" ref="G30:I30" si="2">SUM(G27:G29)</f>
        <v>-6001306.4199999999</v>
      </c>
      <c r="H30" s="24">
        <f t="shared" si="2"/>
        <v>0</v>
      </c>
      <c r="I30" s="24">
        <f t="shared" si="2"/>
        <v>0</v>
      </c>
    </row>
    <row r="31" spans="1:17" x14ac:dyDescent="0.2">
      <c r="A31" s="17"/>
      <c r="B31" s="18"/>
      <c r="C31" s="24"/>
      <c r="D31" s="24"/>
      <c r="E31" s="24"/>
      <c r="F31" s="24"/>
      <c r="G31" s="24"/>
      <c r="H31" s="24"/>
      <c r="I31" s="24"/>
    </row>
    <row r="32" spans="1:17" x14ac:dyDescent="0.2">
      <c r="A32" s="17" t="s">
        <v>7</v>
      </c>
      <c r="B32" s="18"/>
      <c r="C32" s="19">
        <v>4249177</v>
      </c>
      <c r="D32" s="19">
        <v>5686550.6899999995</v>
      </c>
      <c r="E32" s="19">
        <v>6862569.46</v>
      </c>
      <c r="F32" s="19">
        <v>7582608.5699999994</v>
      </c>
      <c r="G32" s="19">
        <f t="shared" ref="G32:I32" si="3">+G21+G22-G23+G30</f>
        <v>1985404.1799999997</v>
      </c>
      <c r="H32" s="19">
        <f t="shared" si="3"/>
        <v>2389506.21</v>
      </c>
      <c r="I32" s="19">
        <f t="shared" si="3"/>
        <v>2113581.16</v>
      </c>
    </row>
    <row r="33" spans="1:9" x14ac:dyDescent="0.2">
      <c r="A33" s="22"/>
      <c r="B33" s="23"/>
      <c r="C33" s="24"/>
      <c r="D33" s="24"/>
      <c r="E33" s="24"/>
      <c r="F33" s="24"/>
      <c r="G33" s="24"/>
      <c r="H33" s="24"/>
      <c r="I33" s="24"/>
    </row>
    <row r="34" spans="1:9" x14ac:dyDescent="0.2">
      <c r="A34" s="17" t="s">
        <v>24</v>
      </c>
      <c r="B34" s="18"/>
      <c r="C34" s="24">
        <v>70067</v>
      </c>
      <c r="D34" s="24">
        <v>70307.460000000006</v>
      </c>
      <c r="E34" s="24">
        <v>20619.41</v>
      </c>
      <c r="F34" s="24">
        <v>317872.06</v>
      </c>
      <c r="G34" s="24">
        <v>155576.28</v>
      </c>
      <c r="H34" s="24">
        <v>155576.28</v>
      </c>
      <c r="I34" s="24">
        <v>155576.28</v>
      </c>
    </row>
    <row r="35" spans="1:9" x14ac:dyDescent="0.2">
      <c r="A35" s="22"/>
      <c r="B35" s="23"/>
      <c r="C35" s="24"/>
      <c r="D35" s="24"/>
      <c r="E35" s="24"/>
      <c r="F35" s="24"/>
      <c r="G35" s="24"/>
      <c r="H35" s="24"/>
      <c r="I35" s="24"/>
    </row>
    <row r="36" spans="1:9" x14ac:dyDescent="0.2">
      <c r="A36" s="17" t="s">
        <v>25</v>
      </c>
      <c r="B36" s="142"/>
      <c r="C36" s="129">
        <v>4179110</v>
      </c>
      <c r="D36" s="129">
        <v>5616243.2299999995</v>
      </c>
      <c r="E36" s="129">
        <v>6841950.0499999998</v>
      </c>
      <c r="F36" s="129">
        <v>7264736.5099999998</v>
      </c>
      <c r="G36" s="129">
        <f t="shared" ref="G36:I36" si="4">G32-G34</f>
        <v>1829827.8999999997</v>
      </c>
      <c r="H36" s="129">
        <f t="shared" si="4"/>
        <v>2233929.9300000002</v>
      </c>
      <c r="I36" s="129">
        <f t="shared" si="4"/>
        <v>1958004.8800000001</v>
      </c>
    </row>
    <row r="37" spans="1:9" x14ac:dyDescent="0.2">
      <c r="A37" s="144"/>
      <c r="B37" s="144"/>
      <c r="C37" s="145"/>
      <c r="D37" s="145"/>
      <c r="E37" s="145"/>
      <c r="F37" s="145"/>
      <c r="G37" s="145"/>
      <c r="H37" s="145"/>
      <c r="I37" s="145"/>
    </row>
    <row r="38" spans="1:9" x14ac:dyDescent="0.2">
      <c r="A38" s="146" t="s">
        <v>26</v>
      </c>
      <c r="B38" s="2"/>
      <c r="C38" s="133"/>
      <c r="D38" s="133"/>
      <c r="E38" s="133"/>
      <c r="F38" s="133"/>
      <c r="G38" s="133"/>
      <c r="H38" s="133"/>
      <c r="I38" s="133"/>
    </row>
    <row r="39" spans="1:9" x14ac:dyDescent="0.2">
      <c r="A39" s="147" t="s">
        <v>315</v>
      </c>
      <c r="B39" s="23"/>
      <c r="C39" s="128"/>
      <c r="D39" s="128"/>
      <c r="E39" s="128"/>
      <c r="F39" s="128"/>
      <c r="G39" s="128"/>
      <c r="H39" s="128"/>
      <c r="I39" s="128"/>
    </row>
    <row r="40" spans="1:9" ht="8.25" customHeight="1" x14ac:dyDescent="0.2">
      <c r="A40" s="17"/>
      <c r="B40" s="18"/>
      <c r="C40" s="24"/>
      <c r="D40" s="24"/>
      <c r="E40" s="24"/>
      <c r="F40" s="24"/>
      <c r="G40" s="24"/>
      <c r="H40" s="24"/>
      <c r="I40" s="24"/>
    </row>
    <row r="41" spans="1:9" x14ac:dyDescent="0.2">
      <c r="A41" s="17" t="s">
        <v>6</v>
      </c>
      <c r="B41" s="18"/>
      <c r="C41" s="24"/>
      <c r="D41" s="24"/>
      <c r="E41" s="24"/>
      <c r="F41" s="24"/>
      <c r="G41" s="24"/>
      <c r="H41" s="24"/>
      <c r="I41" s="24"/>
    </row>
    <row r="42" spans="1:9" ht="9.75" customHeight="1" x14ac:dyDescent="0.2">
      <c r="A42" s="17"/>
      <c r="B42" s="18"/>
      <c r="C42" s="24"/>
      <c r="D42" s="24"/>
      <c r="E42" s="24"/>
      <c r="F42" s="24"/>
      <c r="G42" s="24"/>
      <c r="H42" s="24"/>
      <c r="I42" s="24"/>
    </row>
    <row r="43" spans="1:9" x14ac:dyDescent="0.2">
      <c r="A43" s="147" t="s">
        <v>8</v>
      </c>
      <c r="B43" s="142"/>
      <c r="C43" s="24"/>
      <c r="D43" s="24"/>
      <c r="E43" s="24"/>
      <c r="F43" s="24"/>
      <c r="G43" s="24"/>
      <c r="H43" s="24"/>
      <c r="I43" s="24"/>
    </row>
    <row r="44" spans="1:9" x14ac:dyDescent="0.2">
      <c r="A44" s="148" t="s">
        <v>9</v>
      </c>
      <c r="B44" s="149"/>
      <c r="C44" s="24"/>
      <c r="D44" s="24"/>
      <c r="E44" s="24"/>
      <c r="F44" s="24"/>
      <c r="G44" s="24"/>
      <c r="H44" s="24"/>
      <c r="I44" s="24"/>
    </row>
  </sheetData>
  <mergeCells count="6">
    <mergeCell ref="A17:I17"/>
    <mergeCell ref="A7:I7"/>
    <mergeCell ref="A9:I9"/>
    <mergeCell ref="A11:I11"/>
    <mergeCell ref="A13:I13"/>
    <mergeCell ref="A15:I15"/>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D1BB-004E-4F27-8CD2-66830A8BEE85}">
  <sheetPr>
    <pageSetUpPr fitToPage="1"/>
  </sheetPr>
  <dimension ref="A1:N46"/>
  <sheetViews>
    <sheetView zoomScaleNormal="100" zoomScaleSheetLayoutView="100" zoomScalePageLayoutView="90" workbookViewId="0">
      <selection activeCell="B6" sqref="B6"/>
    </sheetView>
  </sheetViews>
  <sheetFormatPr defaultColWidth="10.28515625" defaultRowHeight="12.75" x14ac:dyDescent="0.2"/>
  <cols>
    <col min="1" max="2" width="14.7109375" style="7" customWidth="1"/>
    <col min="3" max="8" width="14" style="7" customWidth="1"/>
    <col min="9" max="9" width="13.140625" style="7" customWidth="1"/>
    <col min="10" max="10" width="13.28515625" style="7" bestFit="1" customWidth="1"/>
    <col min="11" max="11" width="15.140625" style="7" bestFit="1" customWidth="1"/>
    <col min="12" max="12" width="15" style="7" bestFit="1" customWidth="1"/>
    <col min="13" max="13" width="15.140625" style="7" bestFit="1" customWidth="1"/>
    <col min="14" max="14" width="10.140625" style="7" bestFit="1" customWidth="1"/>
    <col min="15" max="18" width="10.28515625" style="7"/>
    <col min="19" max="19" width="9.42578125" style="7" bestFit="1" customWidth="1"/>
    <col min="20" max="16384" width="10.28515625" style="7"/>
  </cols>
  <sheetData>
    <row r="1" spans="1:13" x14ac:dyDescent="0.2">
      <c r="A1" s="61"/>
      <c r="B1" s="61"/>
      <c r="C1" s="61"/>
      <c r="D1" s="61"/>
      <c r="E1" s="61"/>
      <c r="F1" s="61"/>
      <c r="G1" s="61"/>
      <c r="H1" s="61"/>
      <c r="I1" s="61"/>
    </row>
    <row r="2" spans="1:13" x14ac:dyDescent="0.2">
      <c r="A2" s="61" t="s">
        <v>13</v>
      </c>
      <c r="B2" s="69" t="s">
        <v>49</v>
      </c>
      <c r="C2" s="69"/>
      <c r="D2" s="69"/>
      <c r="E2" s="61"/>
      <c r="F2" s="61"/>
      <c r="G2" s="121" t="s">
        <v>14</v>
      </c>
      <c r="H2" s="40" t="s">
        <v>303</v>
      </c>
      <c r="I2" s="69"/>
    </row>
    <row r="3" spans="1:13" x14ac:dyDescent="0.2">
      <c r="A3" s="61" t="s">
        <v>22</v>
      </c>
      <c r="B3" s="69" t="s">
        <v>375</v>
      </c>
      <c r="C3" s="69"/>
      <c r="D3" s="69"/>
      <c r="E3" s="61"/>
      <c r="F3" s="61"/>
      <c r="G3" s="121" t="s">
        <v>15</v>
      </c>
      <c r="H3" s="42" t="s">
        <v>305</v>
      </c>
      <c r="I3" s="70"/>
    </row>
    <row r="4" spans="1:13" x14ac:dyDescent="0.2">
      <c r="A4" s="61" t="s">
        <v>16</v>
      </c>
      <c r="B4" s="69" t="s">
        <v>376</v>
      </c>
      <c r="C4" s="69"/>
      <c r="D4" s="69"/>
      <c r="E4" s="61"/>
      <c r="F4" s="61"/>
      <c r="G4" s="121" t="s">
        <v>18</v>
      </c>
      <c r="H4" s="69" t="s">
        <v>350</v>
      </c>
      <c r="I4" s="69"/>
    </row>
    <row r="5" spans="1:13" x14ac:dyDescent="0.2">
      <c r="A5" s="61" t="s">
        <v>17</v>
      </c>
      <c r="B5" s="69" t="s">
        <v>377</v>
      </c>
      <c r="C5" s="70"/>
      <c r="D5" s="70"/>
      <c r="E5" s="61"/>
      <c r="F5" s="61"/>
      <c r="G5" s="121" t="s">
        <v>19</v>
      </c>
      <c r="H5" s="70" t="s">
        <v>378</v>
      </c>
      <c r="I5" s="70"/>
    </row>
    <row r="6" spans="1:13" x14ac:dyDescent="0.2">
      <c r="A6" s="61"/>
      <c r="B6" s="1" t="s">
        <v>379</v>
      </c>
      <c r="C6" s="61"/>
      <c r="D6" s="61"/>
      <c r="E6" s="61"/>
      <c r="F6" s="61"/>
      <c r="G6" s="61"/>
      <c r="H6" s="61"/>
      <c r="I6" s="61"/>
    </row>
    <row r="7" spans="1:13" x14ac:dyDescent="0.2">
      <c r="A7" s="61"/>
      <c r="B7" s="61"/>
      <c r="C7" s="61"/>
      <c r="D7" s="61"/>
      <c r="E7" s="61"/>
      <c r="F7" s="61"/>
      <c r="G7" s="61"/>
      <c r="H7" s="61"/>
      <c r="I7" s="61"/>
    </row>
    <row r="8" spans="1:13" ht="18.75" customHeight="1" x14ac:dyDescent="0.2">
      <c r="A8" s="188" t="s">
        <v>380</v>
      </c>
      <c r="B8" s="188"/>
      <c r="C8" s="188"/>
      <c r="D8" s="188"/>
      <c r="E8" s="188"/>
      <c r="F8" s="188"/>
      <c r="G8" s="188"/>
      <c r="H8" s="188"/>
      <c r="I8" s="188"/>
      <c r="K8" s="156"/>
      <c r="L8" s="156"/>
      <c r="M8" s="156"/>
    </row>
    <row r="9" spans="1:13" x14ac:dyDescent="0.2">
      <c r="A9" s="188"/>
      <c r="B9" s="188"/>
      <c r="C9" s="188"/>
      <c r="D9" s="188"/>
      <c r="E9" s="188"/>
      <c r="F9" s="188"/>
      <c r="G9" s="188"/>
      <c r="H9" s="188"/>
      <c r="I9" s="188"/>
      <c r="K9" s="154"/>
      <c r="L9" s="156"/>
      <c r="M9" s="156"/>
    </row>
    <row r="10" spans="1:13" ht="6" customHeight="1" x14ac:dyDescent="0.2">
      <c r="A10" s="157"/>
      <c r="B10" s="157"/>
      <c r="C10" s="157"/>
      <c r="D10" s="157"/>
      <c r="E10" s="157"/>
      <c r="F10" s="157"/>
      <c r="G10" s="157"/>
      <c r="H10" s="157"/>
      <c r="I10" s="157"/>
    </row>
    <row r="11" spans="1:13" ht="13.5" customHeight="1" x14ac:dyDescent="0.2">
      <c r="A11" s="188" t="s">
        <v>381</v>
      </c>
      <c r="B11" s="188"/>
      <c r="C11" s="188"/>
      <c r="D11" s="188"/>
      <c r="E11" s="188"/>
      <c r="F11" s="188"/>
      <c r="G11" s="188"/>
      <c r="H11" s="188"/>
      <c r="I11" s="188"/>
      <c r="K11" s="156"/>
      <c r="L11" s="156"/>
      <c r="M11" s="156"/>
    </row>
    <row r="12" spans="1:13" ht="8.25" customHeight="1" x14ac:dyDescent="0.2">
      <c r="A12" s="61"/>
      <c r="B12" s="61"/>
      <c r="C12" s="61"/>
      <c r="D12" s="61"/>
      <c r="E12" s="61"/>
      <c r="F12" s="61"/>
      <c r="G12" s="61"/>
      <c r="H12" s="61"/>
      <c r="I12" s="61"/>
    </row>
    <row r="13" spans="1:13" ht="27.2" customHeight="1" x14ac:dyDescent="0.2">
      <c r="A13" s="188" t="s">
        <v>382</v>
      </c>
      <c r="B13" s="188"/>
      <c r="C13" s="188"/>
      <c r="D13" s="188"/>
      <c r="E13" s="188"/>
      <c r="F13" s="188"/>
      <c r="G13" s="188"/>
      <c r="H13" s="188"/>
      <c r="I13" s="188"/>
    </row>
    <row r="14" spans="1:13" ht="8.25" customHeight="1" x14ac:dyDescent="0.2">
      <c r="A14" s="61"/>
      <c r="B14" s="61"/>
      <c r="C14" s="61"/>
      <c r="D14" s="61"/>
      <c r="E14" s="61"/>
      <c r="F14" s="61"/>
      <c r="G14" s="61"/>
      <c r="H14" s="61"/>
      <c r="I14" s="61"/>
    </row>
    <row r="15" spans="1:13" x14ac:dyDescent="0.2">
      <c r="A15" s="176" t="s">
        <v>312</v>
      </c>
      <c r="B15" s="176"/>
      <c r="C15" s="176"/>
      <c r="D15" s="176"/>
      <c r="E15" s="176"/>
      <c r="F15" s="176"/>
      <c r="G15" s="176"/>
      <c r="H15" s="176"/>
      <c r="I15" s="176"/>
    </row>
    <row r="16" spans="1:13" ht="18.75" customHeight="1" x14ac:dyDescent="0.2">
      <c r="A16" s="176"/>
      <c r="B16" s="176"/>
      <c r="C16" s="176"/>
      <c r="D16" s="176"/>
      <c r="E16" s="176"/>
      <c r="F16" s="176"/>
      <c r="G16" s="176"/>
      <c r="H16" s="176"/>
      <c r="I16" s="176"/>
    </row>
    <row r="17" spans="1:14" ht="39" customHeight="1" x14ac:dyDescent="0.2">
      <c r="A17" s="188" t="s">
        <v>383</v>
      </c>
      <c r="B17" s="188"/>
      <c r="C17" s="188"/>
      <c r="D17" s="188"/>
      <c r="E17" s="188"/>
      <c r="F17" s="188"/>
      <c r="G17" s="188"/>
      <c r="H17" s="188"/>
      <c r="I17" s="188"/>
      <c r="M17" s="158"/>
    </row>
    <row r="18" spans="1:14" x14ac:dyDescent="0.2">
      <c r="G18" s="61"/>
      <c r="H18" s="61"/>
      <c r="I18" s="61"/>
    </row>
    <row r="19" spans="1:14" x14ac:dyDescent="0.2">
      <c r="A19" s="190" t="s">
        <v>12</v>
      </c>
      <c r="B19" s="191"/>
      <c r="C19" s="191"/>
      <c r="D19" s="191"/>
      <c r="E19" s="191"/>
      <c r="F19" s="191"/>
      <c r="G19" s="191"/>
      <c r="H19" s="191"/>
      <c r="I19" s="192"/>
    </row>
    <row r="20" spans="1:14" s="1" customFormat="1" x14ac:dyDescent="0.2">
      <c r="A20" s="43"/>
      <c r="B20" s="44"/>
      <c r="C20" s="45" t="s">
        <v>27</v>
      </c>
      <c r="D20" s="45" t="s">
        <v>28</v>
      </c>
      <c r="E20" s="45" t="s">
        <v>31</v>
      </c>
      <c r="F20" s="45" t="s">
        <v>33</v>
      </c>
      <c r="G20" s="45" t="s">
        <v>34</v>
      </c>
      <c r="H20" s="45" t="s">
        <v>35</v>
      </c>
      <c r="I20" s="45" t="s">
        <v>36</v>
      </c>
    </row>
    <row r="21" spans="1:14" x14ac:dyDescent="0.2">
      <c r="A21" s="73"/>
      <c r="B21" s="74"/>
      <c r="C21" s="122" t="s">
        <v>10</v>
      </c>
      <c r="D21" s="122" t="s">
        <v>10</v>
      </c>
      <c r="E21" s="122" t="s">
        <v>10</v>
      </c>
      <c r="F21" s="122" t="s">
        <v>10</v>
      </c>
      <c r="G21" s="13" t="s">
        <v>10</v>
      </c>
      <c r="H21" s="122" t="s">
        <v>11</v>
      </c>
      <c r="I21" s="122" t="s">
        <v>11</v>
      </c>
      <c r="L21" s="159"/>
    </row>
    <row r="22" spans="1:14" x14ac:dyDescent="0.2">
      <c r="A22" s="73" t="s">
        <v>0</v>
      </c>
      <c r="B22" s="74"/>
      <c r="C22" s="75">
        <v>101753515</v>
      </c>
      <c r="D22" s="75">
        <v>102062511</v>
      </c>
      <c r="E22" s="75">
        <v>102062511</v>
      </c>
      <c r="F22" s="75">
        <v>102018053</v>
      </c>
      <c r="G22" s="75">
        <v>102018053</v>
      </c>
      <c r="H22" s="75">
        <v>152301255</v>
      </c>
      <c r="I22" s="75">
        <v>152363810</v>
      </c>
    </row>
    <row r="23" spans="1:14" x14ac:dyDescent="0.2">
      <c r="A23" s="73" t="s">
        <v>1</v>
      </c>
      <c r="B23" s="74"/>
      <c r="C23" s="75">
        <v>154394788</v>
      </c>
      <c r="D23" s="75">
        <v>152457918</v>
      </c>
      <c r="E23" s="75">
        <v>170393502.23999998</v>
      </c>
      <c r="F23" s="75">
        <v>177832555.30999997</v>
      </c>
      <c r="G23" s="24">
        <f t="shared" ref="G23:I23" si="0">F34</f>
        <v>97757942.279999986</v>
      </c>
      <c r="H23" s="24">
        <f t="shared" si="0"/>
        <v>87143445.779999986</v>
      </c>
      <c r="I23" s="24">
        <f t="shared" si="0"/>
        <v>68143445.779999971</v>
      </c>
      <c r="N23" s="155"/>
    </row>
    <row r="24" spans="1:14" x14ac:dyDescent="0.2">
      <c r="A24" s="73" t="s">
        <v>2</v>
      </c>
      <c r="B24" s="74"/>
      <c r="C24" s="160">
        <v>46562064</v>
      </c>
      <c r="D24" s="161">
        <v>36972106.079999998</v>
      </c>
      <c r="E24" s="162">
        <v>48374970.129999995</v>
      </c>
      <c r="F24" s="162">
        <v>50416386.270000003</v>
      </c>
      <c r="G24" s="162">
        <f>56136035.68+637966-2487000</f>
        <v>54287001.68</v>
      </c>
      <c r="H24" s="162">
        <v>71000000</v>
      </c>
      <c r="I24" s="162">
        <v>59700000</v>
      </c>
    </row>
    <row r="25" spans="1:14" x14ac:dyDescent="0.2">
      <c r="A25" s="73" t="s">
        <v>3</v>
      </c>
      <c r="B25" s="74"/>
      <c r="C25" s="160">
        <v>48498934</v>
      </c>
      <c r="D25" s="161">
        <v>21106521.84</v>
      </c>
      <c r="E25" s="162">
        <v>42989917.060000002</v>
      </c>
      <c r="F25" s="162">
        <v>132977999.3</v>
      </c>
      <c r="G25" s="162">
        <f>66795723.12+592775.06</f>
        <v>67388498.179999992</v>
      </c>
      <c r="H25" s="162">
        <v>90000000</v>
      </c>
      <c r="I25" s="162">
        <v>43000000</v>
      </c>
      <c r="K25" s="76"/>
    </row>
    <row r="26" spans="1:14" x14ac:dyDescent="0.2">
      <c r="A26" s="73"/>
      <c r="B26" s="74"/>
      <c r="C26" s="75"/>
      <c r="D26" s="75"/>
      <c r="E26" s="75"/>
      <c r="F26" s="24"/>
      <c r="G26" s="24"/>
      <c r="H26" s="24"/>
      <c r="I26" s="24"/>
    </row>
    <row r="27" spans="1:14" x14ac:dyDescent="0.2">
      <c r="A27" s="73" t="s">
        <v>4</v>
      </c>
      <c r="B27" s="70"/>
      <c r="C27" s="125"/>
      <c r="D27" s="125"/>
      <c r="E27" s="125"/>
      <c r="F27" s="21"/>
      <c r="G27" s="21"/>
      <c r="H27" s="19"/>
      <c r="I27" s="19"/>
    </row>
    <row r="28" spans="1:14" x14ac:dyDescent="0.2">
      <c r="A28" s="8" t="s">
        <v>314</v>
      </c>
      <c r="B28" s="69"/>
      <c r="C28" s="126"/>
      <c r="D28" s="126"/>
      <c r="E28" s="126"/>
      <c r="F28" s="76"/>
      <c r="G28" s="76"/>
      <c r="H28" s="127"/>
      <c r="I28" s="127"/>
    </row>
    <row r="29" spans="1:14" x14ac:dyDescent="0.2">
      <c r="A29" s="78" t="s">
        <v>384</v>
      </c>
      <c r="B29" s="79"/>
      <c r="C29" s="75"/>
      <c r="D29" s="75">
        <v>2070000</v>
      </c>
      <c r="E29" s="75">
        <v>2054000</v>
      </c>
      <c r="F29" s="24">
        <v>2487000</v>
      </c>
      <c r="G29" s="24">
        <v>2487000</v>
      </c>
      <c r="H29" s="24"/>
      <c r="I29" s="24"/>
    </row>
    <row r="30" spans="1:14" x14ac:dyDescent="0.2">
      <c r="A30" s="78"/>
      <c r="B30" s="79"/>
      <c r="C30" s="75"/>
      <c r="D30" s="75"/>
      <c r="E30" s="75"/>
      <c r="F30" s="24"/>
      <c r="G30" s="24"/>
      <c r="H30" s="24"/>
      <c r="I30" s="24"/>
    </row>
    <row r="31" spans="1:14" x14ac:dyDescent="0.2">
      <c r="A31" s="78"/>
      <c r="B31" s="79"/>
      <c r="C31" s="75"/>
      <c r="D31" s="75"/>
      <c r="E31" s="75"/>
      <c r="F31" s="24"/>
      <c r="G31" s="24"/>
      <c r="H31" s="24"/>
      <c r="I31" s="24"/>
    </row>
    <row r="32" spans="1:14" x14ac:dyDescent="0.2">
      <c r="A32" s="73" t="s">
        <v>5</v>
      </c>
      <c r="B32" s="74"/>
      <c r="C32" s="75">
        <v>0</v>
      </c>
      <c r="D32" s="75">
        <v>2070000</v>
      </c>
      <c r="E32" s="75">
        <v>2054000</v>
      </c>
      <c r="F32" s="75">
        <v>2487000</v>
      </c>
      <c r="G32" s="24">
        <f t="shared" ref="G32:I32" si="1">SUM(G29:G31)</f>
        <v>2487000</v>
      </c>
      <c r="H32" s="24">
        <f t="shared" si="1"/>
        <v>0</v>
      </c>
      <c r="I32" s="24">
        <f t="shared" si="1"/>
        <v>0</v>
      </c>
    </row>
    <row r="33" spans="1:9" x14ac:dyDescent="0.2">
      <c r="A33" s="73"/>
      <c r="B33" s="74"/>
      <c r="C33" s="75"/>
      <c r="D33" s="75"/>
      <c r="E33" s="75"/>
      <c r="F33" s="24"/>
      <c r="G33" s="24"/>
      <c r="H33" s="24"/>
      <c r="I33" s="24"/>
    </row>
    <row r="34" spans="1:9" x14ac:dyDescent="0.2">
      <c r="A34" s="73" t="s">
        <v>7</v>
      </c>
      <c r="B34" s="74"/>
      <c r="C34" s="77">
        <v>152457918</v>
      </c>
      <c r="D34" s="77">
        <v>170393502.23999998</v>
      </c>
      <c r="E34" s="77">
        <v>177832555.30999997</v>
      </c>
      <c r="F34" s="19">
        <v>97757942.279999986</v>
      </c>
      <c r="G34" s="19">
        <f t="shared" ref="G34:I34" si="2">+G23+G24-G25+G32</f>
        <v>87143445.779999986</v>
      </c>
      <c r="H34" s="19">
        <f t="shared" si="2"/>
        <v>68143445.779999971</v>
      </c>
      <c r="I34" s="19">
        <f t="shared" si="2"/>
        <v>84843445.779999971</v>
      </c>
    </row>
    <row r="35" spans="1:9" x14ac:dyDescent="0.2">
      <c r="A35" s="78"/>
      <c r="B35" s="79"/>
      <c r="C35" s="80"/>
      <c r="D35" s="75"/>
      <c r="E35" s="75"/>
      <c r="F35" s="24"/>
      <c r="G35" s="24"/>
      <c r="H35" s="24"/>
      <c r="I35" s="24"/>
    </row>
    <row r="36" spans="1:9" x14ac:dyDescent="0.2">
      <c r="A36" s="73" t="s">
        <v>24</v>
      </c>
      <c r="B36" s="74"/>
      <c r="C36" s="128">
        <v>47031744</v>
      </c>
      <c r="D36" s="80">
        <v>52067757</v>
      </c>
      <c r="E36" s="80">
        <v>106464956.44</v>
      </c>
      <c r="F36" s="128">
        <v>73529235.370000005</v>
      </c>
      <c r="G36" s="128">
        <f>83293200.16+69.35</f>
        <v>83293269.50999999</v>
      </c>
      <c r="H36" s="128">
        <v>30000000</v>
      </c>
      <c r="I36" s="128">
        <v>63000000</v>
      </c>
    </row>
    <row r="37" spans="1:9" x14ac:dyDescent="0.2">
      <c r="A37" s="78"/>
      <c r="B37" s="79"/>
      <c r="C37" s="80"/>
      <c r="D37" s="75"/>
      <c r="E37" s="75"/>
      <c r="F37" s="24"/>
      <c r="G37" s="24"/>
      <c r="H37" s="24"/>
      <c r="I37" s="24"/>
    </row>
    <row r="38" spans="1:9" x14ac:dyDescent="0.2">
      <c r="A38" s="73" t="s">
        <v>25</v>
      </c>
      <c r="B38" s="81"/>
      <c r="C38" s="82">
        <v>105426174</v>
      </c>
      <c r="D38" s="83">
        <v>118325745.23999998</v>
      </c>
      <c r="E38" s="83">
        <v>71367598.869999975</v>
      </c>
      <c r="F38" s="83">
        <v>24228706.909999982</v>
      </c>
      <c r="G38" s="83">
        <f t="shared" ref="G38:I38" si="3">G34-G36</f>
        <v>3850176.2699999958</v>
      </c>
      <c r="H38" s="83">
        <f t="shared" si="3"/>
        <v>38143445.779999971</v>
      </c>
      <c r="I38" s="83">
        <f t="shared" si="3"/>
        <v>21843445.779999971</v>
      </c>
    </row>
    <row r="39" spans="1:9" x14ac:dyDescent="0.2">
      <c r="A39" s="130"/>
      <c r="B39" s="130"/>
      <c r="C39" s="131"/>
      <c r="D39" s="131"/>
      <c r="E39" s="131"/>
      <c r="F39" s="131"/>
      <c r="G39" s="131"/>
      <c r="H39" s="131"/>
      <c r="I39" s="131"/>
    </row>
    <row r="40" spans="1:9" x14ac:dyDescent="0.2">
      <c r="A40" s="132" t="s">
        <v>26</v>
      </c>
      <c r="B40" s="69"/>
      <c r="C40" s="133"/>
      <c r="D40" s="133"/>
      <c r="E40" s="134"/>
      <c r="F40" s="134"/>
      <c r="G40" s="134"/>
      <c r="H40" s="134"/>
      <c r="I40" s="134"/>
    </row>
    <row r="41" spans="1:9" x14ac:dyDescent="0.2">
      <c r="A41" s="135" t="s">
        <v>315</v>
      </c>
      <c r="B41" s="79"/>
      <c r="C41" s="128"/>
      <c r="D41" s="128"/>
      <c r="E41" s="80"/>
      <c r="F41" s="80"/>
      <c r="G41" s="80"/>
      <c r="H41" s="80"/>
      <c r="I41" s="80"/>
    </row>
    <row r="42" spans="1:9" x14ac:dyDescent="0.2">
      <c r="A42" s="73"/>
      <c r="B42" s="74"/>
      <c r="C42" s="75"/>
      <c r="D42" s="75"/>
      <c r="E42" s="75"/>
      <c r="F42" s="75"/>
      <c r="G42" s="75"/>
      <c r="H42" s="75"/>
      <c r="I42" s="75"/>
    </row>
    <row r="43" spans="1:9" x14ac:dyDescent="0.2">
      <c r="A43" s="73" t="s">
        <v>6</v>
      </c>
      <c r="B43" s="74"/>
      <c r="C43" s="24"/>
      <c r="D43" s="24"/>
      <c r="E43" s="75"/>
      <c r="F43" s="75"/>
      <c r="G43" s="75"/>
      <c r="H43" s="75"/>
      <c r="I43" s="75"/>
    </row>
    <row r="44" spans="1:9" x14ac:dyDescent="0.2">
      <c r="A44" s="73"/>
      <c r="B44" s="74"/>
      <c r="C44" s="24"/>
      <c r="D44" s="24"/>
      <c r="E44" s="75"/>
      <c r="F44" s="75"/>
      <c r="G44" s="75"/>
      <c r="H44" s="75"/>
      <c r="I44" s="75"/>
    </row>
    <row r="45" spans="1:9" x14ac:dyDescent="0.2">
      <c r="A45" s="135" t="s">
        <v>8</v>
      </c>
      <c r="B45" s="81"/>
      <c r="C45" s="24"/>
      <c r="D45" s="24"/>
      <c r="E45" s="75"/>
      <c r="F45" s="75"/>
      <c r="G45" s="75"/>
      <c r="H45" s="75"/>
      <c r="I45" s="75"/>
    </row>
    <row r="46" spans="1:9" x14ac:dyDescent="0.2">
      <c r="A46" s="136" t="s">
        <v>9</v>
      </c>
      <c r="B46" s="137"/>
      <c r="C46" s="24"/>
      <c r="D46" s="24"/>
      <c r="E46" s="75"/>
      <c r="F46" s="75"/>
      <c r="G46" s="75"/>
      <c r="H46" s="75"/>
      <c r="I46" s="75"/>
    </row>
  </sheetData>
  <mergeCells count="6">
    <mergeCell ref="A19:I19"/>
    <mergeCell ref="A8:I9"/>
    <mergeCell ref="A11:I11"/>
    <mergeCell ref="A13:I13"/>
    <mergeCell ref="A15:I16"/>
    <mergeCell ref="A17:I17"/>
  </mergeCells>
  <printOptions horizontalCentered="1"/>
  <pageMargins left="0.75" right="0.75" top="0.6" bottom="0.55000000000000004" header="0.28000000000000003" footer="0.16"/>
  <pageSetup scale="8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BB2C4-87F5-4CD2-BFE0-8609CBD85E44}">
  <sheetPr>
    <pageSetUpPr fitToPage="1"/>
  </sheetPr>
  <dimension ref="A2:T45"/>
  <sheetViews>
    <sheetView zoomScaleNormal="100" workbookViewId="0">
      <selection activeCell="A29" sqref="A29:I40"/>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20" s="90" customFormat="1" x14ac:dyDescent="0.2">
      <c r="A2" s="90" t="s">
        <v>13</v>
      </c>
      <c r="B2" s="91" t="s">
        <v>49</v>
      </c>
      <c r="C2" s="91"/>
      <c r="D2" s="91"/>
      <c r="G2" s="92" t="s">
        <v>14</v>
      </c>
      <c r="H2" s="91" t="s">
        <v>138</v>
      </c>
      <c r="I2" s="91"/>
    </row>
    <row r="3" spans="1:20" s="90" customFormat="1" x14ac:dyDescent="0.2">
      <c r="A3" s="90" t="s">
        <v>22</v>
      </c>
      <c r="B3" s="91" t="s">
        <v>139</v>
      </c>
      <c r="C3" s="91"/>
      <c r="D3" s="91"/>
      <c r="G3" s="92" t="s">
        <v>15</v>
      </c>
      <c r="H3" s="93" t="s">
        <v>140</v>
      </c>
      <c r="I3" s="93"/>
    </row>
    <row r="4" spans="1:20" s="90" customFormat="1" x14ac:dyDescent="0.2">
      <c r="A4" s="90" t="s">
        <v>16</v>
      </c>
      <c r="B4" s="91" t="s">
        <v>149</v>
      </c>
      <c r="C4" s="91"/>
      <c r="D4" s="91"/>
      <c r="G4" s="92" t="s">
        <v>18</v>
      </c>
      <c r="H4" s="91" t="s">
        <v>54</v>
      </c>
      <c r="I4" s="91"/>
    </row>
    <row r="5" spans="1:20" s="90" customFormat="1" x14ac:dyDescent="0.2">
      <c r="A5" s="90" t="s">
        <v>17</v>
      </c>
      <c r="B5" s="91" t="s">
        <v>150</v>
      </c>
      <c r="C5" s="93"/>
      <c r="D5" s="93"/>
      <c r="G5" s="92" t="s">
        <v>19</v>
      </c>
      <c r="H5" s="93" t="s">
        <v>151</v>
      </c>
      <c r="I5" s="93"/>
    </row>
    <row r="8" spans="1:20" s="7" customFormat="1" ht="28.5" customHeight="1" x14ac:dyDescent="0.2">
      <c r="A8" s="176" t="s">
        <v>152</v>
      </c>
      <c r="B8" s="176"/>
      <c r="C8" s="176"/>
      <c r="D8" s="176"/>
      <c r="E8" s="176"/>
      <c r="F8" s="176"/>
      <c r="G8" s="176"/>
      <c r="H8" s="176"/>
      <c r="I8" s="176"/>
      <c r="L8" s="1"/>
      <c r="M8" s="1"/>
      <c r="N8" s="1"/>
      <c r="O8" s="1"/>
      <c r="P8" s="1"/>
      <c r="Q8" s="1"/>
      <c r="R8" s="1"/>
      <c r="S8" s="1"/>
      <c r="T8" s="1"/>
    </row>
    <row r="9" spans="1:20" s="7" customFormat="1" x14ac:dyDescent="0.2">
      <c r="L9" s="1"/>
      <c r="M9" s="1"/>
      <c r="N9" s="1"/>
      <c r="O9" s="1"/>
      <c r="P9" s="1"/>
      <c r="Q9" s="1"/>
      <c r="R9" s="1"/>
      <c r="S9" s="1"/>
      <c r="T9" s="1"/>
    </row>
    <row r="10" spans="1:20" s="7" customFormat="1" x14ac:dyDescent="0.2">
      <c r="A10" s="176" t="s">
        <v>153</v>
      </c>
      <c r="B10" s="176"/>
      <c r="C10" s="176"/>
      <c r="D10" s="176"/>
      <c r="E10" s="176"/>
      <c r="F10" s="176"/>
      <c r="G10" s="176"/>
      <c r="H10" s="176"/>
      <c r="I10" s="176"/>
      <c r="L10" s="1"/>
      <c r="M10" s="1"/>
      <c r="N10" s="1"/>
      <c r="O10" s="1"/>
      <c r="P10" s="1"/>
      <c r="Q10" s="1"/>
      <c r="R10" s="1"/>
      <c r="S10" s="1"/>
      <c r="T10" s="1"/>
    </row>
    <row r="11" spans="1:20" s="7" customFormat="1" x14ac:dyDescent="0.2">
      <c r="L11" s="1"/>
      <c r="M11" s="1"/>
      <c r="N11" s="1"/>
      <c r="O11" s="1"/>
      <c r="P11" s="1"/>
      <c r="Q11" s="1"/>
      <c r="R11" s="1"/>
      <c r="S11" s="1"/>
      <c r="T11" s="1"/>
    </row>
    <row r="12" spans="1:20" s="7" customFormat="1" ht="43.5" customHeight="1" x14ac:dyDescent="0.2">
      <c r="A12" s="176" t="s">
        <v>154</v>
      </c>
      <c r="B12" s="176"/>
      <c r="C12" s="176"/>
      <c r="D12" s="176"/>
      <c r="E12" s="176"/>
      <c r="F12" s="176"/>
      <c r="G12" s="176"/>
      <c r="H12" s="176"/>
      <c r="I12" s="176"/>
      <c r="L12" s="1"/>
      <c r="M12" s="1"/>
      <c r="N12" s="1"/>
      <c r="O12" s="1"/>
      <c r="P12" s="1"/>
      <c r="Q12" s="1"/>
      <c r="R12" s="1"/>
      <c r="S12" s="1"/>
      <c r="T12" s="1"/>
    </row>
    <row r="13" spans="1:20" s="7" customFormat="1" x14ac:dyDescent="0.2">
      <c r="L13" s="1"/>
      <c r="M13" s="1"/>
      <c r="N13" s="1"/>
      <c r="O13" s="1"/>
      <c r="P13" s="1"/>
      <c r="Q13" s="1"/>
      <c r="R13" s="1"/>
      <c r="S13" s="1"/>
      <c r="T13" s="1"/>
    </row>
    <row r="14" spans="1:20" s="7" customFormat="1" x14ac:dyDescent="0.2">
      <c r="A14" s="7" t="s">
        <v>155</v>
      </c>
      <c r="L14" s="1"/>
      <c r="M14" s="1"/>
      <c r="N14" s="1"/>
      <c r="O14" s="1"/>
      <c r="P14" s="1"/>
      <c r="Q14" s="1"/>
      <c r="R14" s="1"/>
      <c r="S14" s="1"/>
      <c r="T14" s="1"/>
    </row>
    <row r="15" spans="1:20" s="7" customFormat="1" x14ac:dyDescent="0.2">
      <c r="L15" s="1"/>
      <c r="M15" s="1"/>
      <c r="N15" s="1"/>
      <c r="O15" s="1"/>
      <c r="P15" s="1"/>
      <c r="Q15" s="1"/>
      <c r="R15" s="1"/>
      <c r="S15" s="1"/>
      <c r="T15" s="1"/>
    </row>
    <row r="16" spans="1:20" s="7" customFormat="1" ht="35.25" customHeight="1" x14ac:dyDescent="0.2">
      <c r="A16" s="177" t="s">
        <v>156</v>
      </c>
      <c r="B16" s="177"/>
      <c r="C16" s="177"/>
      <c r="D16" s="177"/>
      <c r="E16" s="177"/>
      <c r="F16" s="177"/>
      <c r="G16" s="177"/>
      <c r="H16" s="177"/>
      <c r="I16" s="177"/>
      <c r="L16" s="1"/>
      <c r="M16" s="1"/>
      <c r="N16" s="1"/>
      <c r="O16" s="1"/>
      <c r="P16" s="1"/>
      <c r="Q16" s="1"/>
      <c r="R16" s="1"/>
      <c r="S16" s="1"/>
      <c r="T16" s="1"/>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413853</v>
      </c>
      <c r="D21" s="15">
        <v>413853</v>
      </c>
      <c r="E21" s="15">
        <v>413853</v>
      </c>
      <c r="F21" s="15">
        <v>413853</v>
      </c>
      <c r="G21" s="15">
        <v>413853</v>
      </c>
      <c r="H21" s="15">
        <v>413853</v>
      </c>
      <c r="I21" s="15">
        <v>413853</v>
      </c>
    </row>
    <row r="22" spans="1:9" x14ac:dyDescent="0.2">
      <c r="A22" s="8" t="s">
        <v>1</v>
      </c>
      <c r="B22" s="9"/>
      <c r="C22" s="14">
        <v>668801</v>
      </c>
      <c r="D22" s="15">
        <v>485899.83999999997</v>
      </c>
      <c r="E22" s="15">
        <v>234950.41999999993</v>
      </c>
      <c r="F22" s="15">
        <v>92878.199999999895</v>
      </c>
      <c r="G22" s="15">
        <f t="shared" ref="G22:I22" si="0">F33</f>
        <v>7311.1899999998277</v>
      </c>
      <c r="H22" s="15">
        <f t="shared" si="0"/>
        <v>57927.449999999837</v>
      </c>
      <c r="I22" s="15">
        <f t="shared" si="0"/>
        <v>44008.449999999837</v>
      </c>
    </row>
    <row r="23" spans="1:9" x14ac:dyDescent="0.2">
      <c r="A23" s="8" t="s">
        <v>2</v>
      </c>
      <c r="B23" s="9"/>
      <c r="C23" s="14">
        <v>215018.96</v>
      </c>
      <c r="D23" s="15">
        <v>226102.98</v>
      </c>
      <c r="E23" s="15">
        <v>241721.31</v>
      </c>
      <c r="F23" s="15">
        <v>178995.52</v>
      </c>
      <c r="G23" s="15">
        <v>136802.41</v>
      </c>
      <c r="H23" s="15">
        <v>183000</v>
      </c>
      <c r="I23" s="15">
        <v>219600</v>
      </c>
    </row>
    <row r="24" spans="1:9" x14ac:dyDescent="0.2">
      <c r="A24" s="8" t="s">
        <v>3</v>
      </c>
      <c r="B24" s="9"/>
      <c r="C24" s="14">
        <v>397920.12</v>
      </c>
      <c r="D24" s="15">
        <v>477052.4</v>
      </c>
      <c r="E24" s="15">
        <v>383793.53</v>
      </c>
      <c r="F24" s="14">
        <v>264562.53000000003</v>
      </c>
      <c r="G24" s="15">
        <v>86186.15</v>
      </c>
      <c r="H24" s="15">
        <v>196919</v>
      </c>
      <c r="I24" s="15">
        <v>137605</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8" t="s">
        <v>32</v>
      </c>
      <c r="B27" s="9"/>
      <c r="C27" s="14"/>
      <c r="D27" s="47"/>
      <c r="E27" s="16"/>
      <c r="F27" s="16"/>
      <c r="G27" s="16"/>
      <c r="H27" s="16"/>
      <c r="I27" s="14"/>
    </row>
    <row r="28" spans="1:9" x14ac:dyDescent="0.2">
      <c r="A28" s="25"/>
      <c r="B28" s="26"/>
      <c r="C28" s="14"/>
      <c r="D28" s="15"/>
      <c r="E28" s="15"/>
      <c r="F28" s="15"/>
      <c r="G28" s="15"/>
      <c r="H28" s="15"/>
      <c r="I28" s="15"/>
    </row>
    <row r="29" spans="1:9" x14ac:dyDescent="0.2">
      <c r="A29" s="25"/>
      <c r="B29" s="26"/>
      <c r="C29" s="14"/>
      <c r="D29" s="15"/>
      <c r="E29" s="15"/>
      <c r="F29" s="15"/>
      <c r="G29" s="15"/>
      <c r="H29" s="15"/>
      <c r="I29" s="15"/>
    </row>
    <row r="30" spans="1:9" x14ac:dyDescent="0.2">
      <c r="A30" s="25"/>
      <c r="B30" s="26"/>
      <c r="C30" s="14"/>
      <c r="D30" s="15"/>
      <c r="E30" s="15"/>
      <c r="F30" s="15"/>
      <c r="G30" s="15"/>
      <c r="H30" s="15"/>
      <c r="I30" s="15"/>
    </row>
    <row r="31" spans="1:9" x14ac:dyDescent="0.2">
      <c r="A31" s="8" t="s">
        <v>5</v>
      </c>
      <c r="B31" s="9"/>
      <c r="C31" s="14">
        <v>0</v>
      </c>
      <c r="D31" s="14">
        <v>0</v>
      </c>
      <c r="E31" s="14">
        <v>0</v>
      </c>
      <c r="F31" s="14">
        <v>0</v>
      </c>
      <c r="G31" s="14">
        <f t="shared" ref="G31:I31" si="1">SUM(G28:G30)</f>
        <v>0</v>
      </c>
      <c r="H31" s="14">
        <f t="shared" si="1"/>
        <v>0</v>
      </c>
      <c r="I31" s="14">
        <f t="shared" si="1"/>
        <v>0</v>
      </c>
    </row>
    <row r="32" spans="1:9" x14ac:dyDescent="0.2">
      <c r="A32" s="8"/>
      <c r="B32" s="9"/>
      <c r="C32" s="14"/>
      <c r="D32" s="15"/>
      <c r="E32" s="15"/>
      <c r="F32" s="15"/>
      <c r="G32" s="15"/>
      <c r="H32" s="15"/>
      <c r="I32" s="15"/>
    </row>
    <row r="33" spans="1:9" x14ac:dyDescent="0.2">
      <c r="A33" s="8" t="s">
        <v>7</v>
      </c>
      <c r="B33" s="9"/>
      <c r="C33" s="14">
        <v>485899.83999999997</v>
      </c>
      <c r="D33" s="14">
        <v>234950.41999999993</v>
      </c>
      <c r="E33" s="14">
        <v>92878.199999999895</v>
      </c>
      <c r="F33" s="14">
        <v>7311.1899999998277</v>
      </c>
      <c r="G33" s="14">
        <f>+G22+G23-G24+G31</f>
        <v>57927.449999999837</v>
      </c>
      <c r="H33" s="14">
        <f>+H22+H23-H24+H31</f>
        <v>44008.449999999837</v>
      </c>
      <c r="I33" s="14">
        <f t="shared" ref="I33" si="2">+I22+I23-I24+I31</f>
        <v>126003.44999999984</v>
      </c>
    </row>
    <row r="34" spans="1:9" x14ac:dyDescent="0.2">
      <c r="A34" s="25"/>
      <c r="B34" s="26"/>
      <c r="C34" s="27"/>
      <c r="D34" s="28"/>
      <c r="E34" s="28"/>
      <c r="F34" s="15"/>
      <c r="G34" s="15"/>
      <c r="H34" s="15"/>
      <c r="I34" s="15"/>
    </row>
    <row r="35" spans="1:9" x14ac:dyDescent="0.2">
      <c r="A35" s="8" t="s">
        <v>24</v>
      </c>
      <c r="B35" s="9"/>
      <c r="C35" s="27"/>
      <c r="D35" s="28"/>
      <c r="E35" s="28">
        <v>0</v>
      </c>
      <c r="F35" s="15">
        <v>300.95999999999998</v>
      </c>
      <c r="G35" s="15"/>
      <c r="H35" s="15"/>
      <c r="I35" s="15"/>
    </row>
    <row r="36" spans="1:9" x14ac:dyDescent="0.2">
      <c r="A36" s="25"/>
      <c r="B36" s="26"/>
      <c r="C36" s="27"/>
      <c r="D36" s="28"/>
      <c r="E36" s="28"/>
      <c r="F36" s="15"/>
      <c r="G36" s="15"/>
      <c r="H36" s="15"/>
      <c r="I36" s="15"/>
    </row>
    <row r="37" spans="1:9" x14ac:dyDescent="0.2">
      <c r="A37" s="8" t="s">
        <v>25</v>
      </c>
      <c r="B37" s="29"/>
      <c r="C37" s="30">
        <f>C33-C35</f>
        <v>485899.83999999997</v>
      </c>
      <c r="D37" s="30">
        <f t="shared" ref="D37:I37" si="3">D33-D35</f>
        <v>234950.41999999993</v>
      </c>
      <c r="E37" s="30">
        <f t="shared" si="3"/>
        <v>92878.199999999895</v>
      </c>
      <c r="F37" s="31">
        <f t="shared" si="3"/>
        <v>7010.2299999998277</v>
      </c>
      <c r="G37" s="31">
        <f t="shared" si="3"/>
        <v>57927.449999999837</v>
      </c>
      <c r="H37" s="31">
        <f t="shared" si="3"/>
        <v>44008.449999999837</v>
      </c>
      <c r="I37" s="31">
        <f t="shared" si="3"/>
        <v>126003.44999999984</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5">
    <mergeCell ref="A8:I8"/>
    <mergeCell ref="A10:I10"/>
    <mergeCell ref="A12:I12"/>
    <mergeCell ref="A16:I16"/>
    <mergeCell ref="A18:I18"/>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6DFE-CF6A-415D-A315-D68652E9A8C9}">
  <sheetPr>
    <pageSetUpPr fitToPage="1"/>
  </sheetPr>
  <dimension ref="A1:N45"/>
  <sheetViews>
    <sheetView zoomScaleNormal="100" zoomScaleSheetLayoutView="100" workbookViewId="0">
      <selection activeCell="B6" sqref="B6"/>
    </sheetView>
  </sheetViews>
  <sheetFormatPr defaultColWidth="10.28515625" defaultRowHeight="12.75" x14ac:dyDescent="0.2"/>
  <cols>
    <col min="1" max="2" width="14.7109375" style="1" customWidth="1"/>
    <col min="3" max="8" width="14" style="1" customWidth="1"/>
    <col min="9" max="9" width="13.140625" style="1" customWidth="1"/>
    <col min="10" max="10" width="10.28515625" style="1"/>
    <col min="11" max="11" width="10.5703125" style="1" bestFit="1" customWidth="1"/>
    <col min="12" max="13" width="10.28515625" style="1"/>
    <col min="14" max="14" width="10.5703125" style="1" bestFit="1" customWidth="1"/>
    <col min="15" max="16384" width="10.28515625" style="1"/>
  </cols>
  <sheetData>
    <row r="1" spans="1:13" x14ac:dyDescent="0.2">
      <c r="A1" s="39"/>
      <c r="B1" s="39"/>
      <c r="C1" s="39"/>
      <c r="D1" s="39"/>
      <c r="E1" s="39"/>
      <c r="F1" s="39"/>
      <c r="G1" s="39"/>
      <c r="H1" s="39"/>
      <c r="I1" s="39"/>
    </row>
    <row r="2" spans="1:13" x14ac:dyDescent="0.2">
      <c r="A2" s="39" t="s">
        <v>13</v>
      </c>
      <c r="B2" s="2" t="s">
        <v>49</v>
      </c>
      <c r="C2" s="40"/>
      <c r="D2" s="40"/>
      <c r="E2" s="39"/>
      <c r="F2" s="39"/>
      <c r="G2" s="41" t="s">
        <v>14</v>
      </c>
      <c r="H2" s="40" t="s">
        <v>303</v>
      </c>
      <c r="I2" s="40"/>
    </row>
    <row r="3" spans="1:13" x14ac:dyDescent="0.2">
      <c r="A3" s="39" t="s">
        <v>22</v>
      </c>
      <c r="B3" s="2" t="s">
        <v>385</v>
      </c>
      <c r="C3" s="40"/>
      <c r="D3" s="40"/>
      <c r="E3" s="39"/>
      <c r="F3" s="39"/>
      <c r="G3" s="41" t="s">
        <v>15</v>
      </c>
      <c r="H3" s="42" t="s">
        <v>305</v>
      </c>
      <c r="I3" s="42"/>
    </row>
    <row r="4" spans="1:13" x14ac:dyDescent="0.2">
      <c r="A4" s="39" t="s">
        <v>16</v>
      </c>
      <c r="B4" s="2" t="s">
        <v>386</v>
      </c>
      <c r="C4" s="40"/>
      <c r="D4" s="40"/>
      <c r="E4" s="39"/>
      <c r="F4" s="39"/>
      <c r="G4" s="41" t="s">
        <v>18</v>
      </c>
      <c r="H4" s="40" t="s">
        <v>350</v>
      </c>
      <c r="I4" s="40"/>
    </row>
    <row r="5" spans="1:13" x14ac:dyDescent="0.2">
      <c r="A5" s="39" t="s">
        <v>17</v>
      </c>
      <c r="B5" s="40" t="s">
        <v>387</v>
      </c>
      <c r="C5" s="42"/>
      <c r="D5" s="42"/>
      <c r="E5" s="39"/>
      <c r="F5" s="39"/>
      <c r="G5" s="41" t="s">
        <v>19</v>
      </c>
      <c r="H5" s="42" t="s">
        <v>388</v>
      </c>
      <c r="I5" s="42"/>
    </row>
    <row r="6" spans="1:13" x14ac:dyDescent="0.2">
      <c r="A6" s="39"/>
      <c r="B6" s="1" t="s">
        <v>389</v>
      </c>
      <c r="C6" s="39"/>
      <c r="D6" s="39"/>
      <c r="E6" s="39"/>
      <c r="F6" s="39"/>
      <c r="G6" s="39"/>
      <c r="H6" s="39"/>
      <c r="I6" s="39"/>
    </row>
    <row r="7" spans="1:13" ht="9.1999999999999993" customHeight="1" x14ac:dyDescent="0.2">
      <c r="A7" s="39"/>
      <c r="B7" s="39"/>
      <c r="C7" s="39"/>
      <c r="D7" s="39"/>
      <c r="E7" s="39"/>
      <c r="F7" s="39"/>
      <c r="G7" s="39"/>
      <c r="H7" s="39"/>
      <c r="I7" s="39"/>
    </row>
    <row r="8" spans="1:13" ht="12.75" customHeight="1" x14ac:dyDescent="0.2">
      <c r="A8" s="204" t="s">
        <v>390</v>
      </c>
      <c r="B8" s="204"/>
      <c r="C8" s="204"/>
      <c r="D8" s="204"/>
      <c r="E8" s="204"/>
      <c r="F8" s="204"/>
      <c r="G8" s="204"/>
      <c r="H8" s="204"/>
      <c r="I8" s="204"/>
    </row>
    <row r="9" spans="1:13" ht="79.5" customHeight="1" x14ac:dyDescent="0.2">
      <c r="A9" s="204"/>
      <c r="B9" s="204"/>
      <c r="C9" s="204"/>
      <c r="D9" s="204"/>
      <c r="E9" s="204"/>
      <c r="F9" s="204"/>
      <c r="G9" s="204"/>
      <c r="H9" s="204"/>
      <c r="I9" s="204"/>
    </row>
    <row r="10" spans="1:13" s="163" customFormat="1" ht="34.5" customHeight="1" x14ac:dyDescent="0.2">
      <c r="A10" s="204" t="s">
        <v>391</v>
      </c>
      <c r="B10" s="204"/>
      <c r="C10" s="204"/>
      <c r="D10" s="204"/>
      <c r="E10" s="204"/>
      <c r="F10" s="204"/>
      <c r="G10" s="204"/>
      <c r="H10" s="204"/>
      <c r="I10" s="204"/>
    </row>
    <row r="11" spans="1:13" ht="5.45" hidden="1" customHeight="1" x14ac:dyDescent="0.2">
      <c r="A11" s="164"/>
      <c r="B11" s="164"/>
      <c r="C11" s="164"/>
      <c r="D11" s="164"/>
      <c r="E11" s="164"/>
      <c r="F11" s="164"/>
      <c r="G11" s="164"/>
      <c r="H11" s="164"/>
      <c r="I11" s="164"/>
    </row>
    <row r="12" spans="1:13" ht="30" customHeight="1" x14ac:dyDescent="0.2">
      <c r="A12" s="204" t="s">
        <v>392</v>
      </c>
      <c r="B12" s="204"/>
      <c r="C12" s="204"/>
      <c r="D12" s="204"/>
      <c r="E12" s="204"/>
      <c r="F12" s="204"/>
      <c r="G12" s="204"/>
      <c r="H12" s="204"/>
      <c r="I12" s="204"/>
    </row>
    <row r="13" spans="1:13" ht="4.5" hidden="1" customHeight="1" x14ac:dyDescent="0.2">
      <c r="A13" s="164"/>
      <c r="B13" s="164"/>
      <c r="C13" s="164"/>
      <c r="D13" s="164"/>
      <c r="E13" s="164"/>
      <c r="F13" s="164"/>
      <c r="G13" s="164"/>
      <c r="H13" s="164"/>
      <c r="I13" s="164"/>
    </row>
    <row r="14" spans="1:13" ht="13.5" customHeight="1" x14ac:dyDescent="0.2">
      <c r="A14" s="205" t="s">
        <v>312</v>
      </c>
      <c r="B14" s="205"/>
      <c r="C14" s="205"/>
      <c r="D14" s="205"/>
      <c r="E14" s="205"/>
      <c r="F14" s="205"/>
      <c r="G14" s="205"/>
      <c r="H14" s="205"/>
      <c r="I14" s="205"/>
    </row>
    <row r="15" spans="1:13" ht="4.5" customHeight="1" x14ac:dyDescent="0.25">
      <c r="A15" s="164"/>
      <c r="B15" s="164"/>
      <c r="C15" s="164"/>
      <c r="D15" s="164"/>
      <c r="E15" s="164"/>
      <c r="F15" s="164"/>
      <c r="G15" s="164"/>
      <c r="H15" s="164"/>
      <c r="I15" s="164"/>
      <c r="M15" s="165"/>
    </row>
    <row r="16" spans="1:13" ht="54" customHeight="1" x14ac:dyDescent="0.25">
      <c r="A16" s="206" t="s">
        <v>393</v>
      </c>
      <c r="B16" s="206"/>
      <c r="C16" s="206"/>
      <c r="D16" s="206"/>
      <c r="E16" s="206"/>
      <c r="F16" s="206"/>
      <c r="G16" s="206"/>
      <c r="H16" s="206"/>
      <c r="I16" s="206"/>
      <c r="M16" s="165"/>
    </row>
    <row r="17" spans="1:14" ht="5.45" customHeight="1" x14ac:dyDescent="0.25">
      <c r="A17" s="39"/>
      <c r="B17" s="39"/>
      <c r="C17" s="39"/>
      <c r="D17" s="39"/>
      <c r="E17" s="39"/>
      <c r="F17" s="39"/>
      <c r="G17" s="39"/>
      <c r="H17" s="39"/>
      <c r="I17" s="39"/>
      <c r="M17" s="165"/>
    </row>
    <row r="18" spans="1:14" x14ac:dyDescent="0.2">
      <c r="A18" s="181" t="s">
        <v>12</v>
      </c>
      <c r="B18" s="182"/>
      <c r="C18" s="182"/>
      <c r="D18" s="182"/>
      <c r="E18" s="182"/>
      <c r="F18" s="182"/>
      <c r="G18" s="182"/>
      <c r="H18" s="182"/>
      <c r="I18" s="183"/>
    </row>
    <row r="19" spans="1:14" x14ac:dyDescent="0.2">
      <c r="A19" s="43"/>
      <c r="B19" s="44"/>
      <c r="C19" s="45" t="s">
        <v>27</v>
      </c>
      <c r="D19" s="45" t="s">
        <v>28</v>
      </c>
      <c r="E19" s="45" t="s">
        <v>31</v>
      </c>
      <c r="F19" s="45" t="s">
        <v>33</v>
      </c>
      <c r="G19" s="45" t="s">
        <v>34</v>
      </c>
      <c r="H19" s="45" t="s">
        <v>35</v>
      </c>
      <c r="I19" s="45" t="s">
        <v>36</v>
      </c>
    </row>
    <row r="20" spans="1:14" x14ac:dyDescent="0.2">
      <c r="A20" s="43"/>
      <c r="B20" s="44"/>
      <c r="C20" s="13" t="s">
        <v>10</v>
      </c>
      <c r="D20" s="13" t="s">
        <v>10</v>
      </c>
      <c r="E20" s="122" t="s">
        <v>10</v>
      </c>
      <c r="F20" s="122" t="s">
        <v>10</v>
      </c>
      <c r="G20" s="13" t="s">
        <v>10</v>
      </c>
      <c r="H20" s="13" t="s">
        <v>11</v>
      </c>
      <c r="I20" s="13" t="s">
        <v>11</v>
      </c>
      <c r="K20" s="166"/>
    </row>
    <row r="21" spans="1:14" x14ac:dyDescent="0.2">
      <c r="A21" s="43" t="s">
        <v>0</v>
      </c>
      <c r="B21" s="44"/>
      <c r="C21" s="46">
        <v>1790391</v>
      </c>
      <c r="D21" s="46">
        <v>1776107</v>
      </c>
      <c r="E21" s="46">
        <v>1776107</v>
      </c>
      <c r="F21" s="46">
        <v>1776107</v>
      </c>
      <c r="G21" s="46">
        <v>1776107</v>
      </c>
      <c r="H21" s="46">
        <v>1776107</v>
      </c>
      <c r="I21" s="46">
        <v>1776107</v>
      </c>
      <c r="K21" s="85"/>
    </row>
    <row r="22" spans="1:14" x14ac:dyDescent="0.2">
      <c r="A22" s="43" t="s">
        <v>1</v>
      </c>
      <c r="B22" s="44"/>
      <c r="C22" s="46">
        <v>1319059</v>
      </c>
      <c r="D22" s="46">
        <v>4289624</v>
      </c>
      <c r="E22" s="46">
        <v>5182929</v>
      </c>
      <c r="F22" s="46">
        <v>5839668.2599999998</v>
      </c>
      <c r="G22" s="46">
        <f t="shared" ref="G22:I22" si="0">F33</f>
        <v>6921381.4000000004</v>
      </c>
      <c r="H22" s="46">
        <f t="shared" si="0"/>
        <v>7545703.6000000006</v>
      </c>
      <c r="I22" s="46">
        <f t="shared" si="0"/>
        <v>7745703.6000000015</v>
      </c>
      <c r="K22" s="167"/>
      <c r="N22" s="85"/>
    </row>
    <row r="23" spans="1:14" x14ac:dyDescent="0.2">
      <c r="A23" s="43" t="s">
        <v>2</v>
      </c>
      <c r="B23" s="44"/>
      <c r="C23" s="46">
        <v>3821107</v>
      </c>
      <c r="D23" s="46">
        <v>2077897</v>
      </c>
      <c r="E23" s="46">
        <v>1904908.05</v>
      </c>
      <c r="F23" s="46">
        <v>2089230.6900000002</v>
      </c>
      <c r="G23" s="162">
        <f>96992.45+1790212.21</f>
        <v>1887204.66</v>
      </c>
      <c r="H23" s="162">
        <v>1500000</v>
      </c>
      <c r="I23" s="162">
        <v>1500000</v>
      </c>
    </row>
    <row r="24" spans="1:14" x14ac:dyDescent="0.2">
      <c r="A24" s="43" t="s">
        <v>3</v>
      </c>
      <c r="B24" s="44"/>
      <c r="C24" s="46">
        <v>850542</v>
      </c>
      <c r="D24" s="46">
        <v>1184592</v>
      </c>
      <c r="E24" s="46">
        <v>1248168.79</v>
      </c>
      <c r="F24" s="46">
        <v>1007517.55</v>
      </c>
      <c r="G24" s="15">
        <f>1145145.59+117736.87</f>
        <v>1262882.46</v>
      </c>
      <c r="H24" s="15">
        <v>1300000</v>
      </c>
      <c r="I24" s="15">
        <v>1300000</v>
      </c>
      <c r="K24" s="85"/>
    </row>
    <row r="25" spans="1:14" x14ac:dyDescent="0.2">
      <c r="A25" s="43"/>
      <c r="B25" s="44"/>
      <c r="C25" s="46"/>
      <c r="D25" s="46"/>
      <c r="E25" s="46"/>
      <c r="F25" s="46"/>
      <c r="G25" s="15"/>
      <c r="H25" s="15"/>
      <c r="I25" s="15"/>
    </row>
    <row r="26" spans="1:14" x14ac:dyDescent="0.2">
      <c r="A26" s="43" t="s">
        <v>4</v>
      </c>
      <c r="B26" s="42"/>
      <c r="C26" s="113"/>
      <c r="D26" s="113"/>
      <c r="E26" s="113"/>
      <c r="F26" s="113"/>
      <c r="G26" s="16"/>
      <c r="H26" s="16"/>
      <c r="I26" s="14"/>
    </row>
    <row r="27" spans="1:14" x14ac:dyDescent="0.2">
      <c r="A27" s="8" t="s">
        <v>314</v>
      </c>
      <c r="B27" s="42"/>
      <c r="C27" s="168"/>
      <c r="D27" s="168"/>
      <c r="E27" s="168"/>
      <c r="F27" s="168"/>
      <c r="G27" s="85"/>
      <c r="H27" s="85"/>
      <c r="I27" s="27"/>
    </row>
    <row r="28" spans="1:14" x14ac:dyDescent="0.2">
      <c r="A28" s="49"/>
      <c r="B28" s="50"/>
      <c r="C28" s="46"/>
      <c r="D28" s="46"/>
      <c r="E28" s="46"/>
      <c r="F28" s="46"/>
      <c r="G28" s="15"/>
      <c r="H28" s="15"/>
      <c r="I28" s="15"/>
    </row>
    <row r="29" spans="1:14" x14ac:dyDescent="0.2">
      <c r="A29" s="49"/>
      <c r="B29" s="50"/>
      <c r="C29" s="46"/>
      <c r="D29" s="46"/>
      <c r="E29" s="46"/>
      <c r="F29" s="46"/>
      <c r="G29" s="15"/>
      <c r="H29" s="15"/>
      <c r="I29" s="15"/>
    </row>
    <row r="30" spans="1:14" x14ac:dyDescent="0.2">
      <c r="A30" s="49"/>
      <c r="B30" s="50"/>
      <c r="C30" s="46"/>
      <c r="D30" s="46"/>
      <c r="E30" s="46"/>
      <c r="F30" s="46"/>
      <c r="G30" s="15"/>
      <c r="H30" s="15"/>
      <c r="I30" s="15"/>
    </row>
    <row r="31" spans="1:14" x14ac:dyDescent="0.2">
      <c r="A31" s="43" t="s">
        <v>5</v>
      </c>
      <c r="B31" s="44"/>
      <c r="C31" s="48"/>
      <c r="D31" s="46"/>
      <c r="E31" s="46"/>
      <c r="F31" s="46"/>
      <c r="G31" s="15"/>
      <c r="H31" s="15"/>
      <c r="I31" s="15"/>
    </row>
    <row r="32" spans="1:14" x14ac:dyDescent="0.2">
      <c r="A32" s="43"/>
      <c r="B32" s="44"/>
      <c r="C32" s="48"/>
      <c r="D32" s="46"/>
      <c r="E32" s="46"/>
      <c r="F32" s="46"/>
      <c r="G32" s="15"/>
      <c r="H32" s="15"/>
      <c r="I32" s="15"/>
    </row>
    <row r="33" spans="1:9" x14ac:dyDescent="0.2">
      <c r="A33" s="43" t="s">
        <v>7</v>
      </c>
      <c r="B33" s="44"/>
      <c r="C33" s="48">
        <v>4289624</v>
      </c>
      <c r="D33" s="48">
        <v>5182929</v>
      </c>
      <c r="E33" s="48">
        <v>5839668.2599999998</v>
      </c>
      <c r="F33" s="48">
        <v>6921381.4000000004</v>
      </c>
      <c r="G33" s="14">
        <f t="shared" ref="G33:I33" si="1">+G22+G23-G24+G31</f>
        <v>7545703.6000000006</v>
      </c>
      <c r="H33" s="14">
        <f t="shared" si="1"/>
        <v>7745703.6000000015</v>
      </c>
      <c r="I33" s="14">
        <f t="shared" si="1"/>
        <v>7945703.6000000015</v>
      </c>
    </row>
    <row r="34" spans="1:9" x14ac:dyDescent="0.2">
      <c r="A34" s="49"/>
      <c r="B34" s="50"/>
      <c r="C34" s="58"/>
      <c r="D34" s="46"/>
      <c r="E34" s="46"/>
      <c r="F34" s="46"/>
      <c r="G34" s="15"/>
      <c r="H34" s="15"/>
      <c r="I34" s="15"/>
    </row>
    <row r="35" spans="1:9" x14ac:dyDescent="0.2">
      <c r="A35" s="43" t="s">
        <v>24</v>
      </c>
      <c r="B35" s="44"/>
      <c r="C35" s="58">
        <v>419317</v>
      </c>
      <c r="D35" s="58">
        <v>326365.48000000004</v>
      </c>
      <c r="E35" s="58">
        <v>715226.95</v>
      </c>
      <c r="F35" s="58">
        <v>779143.04</v>
      </c>
      <c r="G35" s="28">
        <f>22829.19+472820.72</f>
        <v>495649.91</v>
      </c>
      <c r="H35" s="28">
        <v>650000</v>
      </c>
      <c r="I35" s="28">
        <v>650000</v>
      </c>
    </row>
    <row r="36" spans="1:9" x14ac:dyDescent="0.2">
      <c r="A36" s="49"/>
      <c r="B36" s="50"/>
      <c r="C36" s="58"/>
      <c r="D36" s="46"/>
      <c r="E36" s="46"/>
      <c r="F36" s="46"/>
      <c r="G36" s="46"/>
      <c r="H36" s="46"/>
      <c r="I36" s="46"/>
    </row>
    <row r="37" spans="1:9" x14ac:dyDescent="0.2">
      <c r="A37" s="43" t="s">
        <v>25</v>
      </c>
      <c r="B37" s="51"/>
      <c r="C37" s="64">
        <v>3870307</v>
      </c>
      <c r="D37" s="52">
        <v>4856563.5199999996</v>
      </c>
      <c r="E37" s="52">
        <v>5124441.3099999996</v>
      </c>
      <c r="F37" s="52">
        <v>6142238.3600000003</v>
      </c>
      <c r="G37" s="52">
        <f t="shared" ref="G37:I37" si="2">G33-G35</f>
        <v>7050053.6900000004</v>
      </c>
      <c r="H37" s="52">
        <f t="shared" si="2"/>
        <v>7095703.6000000015</v>
      </c>
      <c r="I37" s="52">
        <f t="shared" si="2"/>
        <v>7295703.6000000015</v>
      </c>
    </row>
    <row r="38" spans="1:9" x14ac:dyDescent="0.2">
      <c r="A38" s="53"/>
      <c r="B38" s="53"/>
      <c r="C38" s="54"/>
      <c r="D38" s="54"/>
      <c r="E38" s="54"/>
      <c r="F38" s="54"/>
      <c r="G38" s="54"/>
      <c r="H38" s="54"/>
      <c r="I38" s="54"/>
    </row>
    <row r="39" spans="1:9" x14ac:dyDescent="0.2">
      <c r="A39" s="55" t="s">
        <v>26</v>
      </c>
      <c r="B39" s="40"/>
      <c r="C39" s="35"/>
      <c r="D39" s="35"/>
      <c r="E39" s="56"/>
      <c r="F39" s="56"/>
      <c r="G39" s="56"/>
      <c r="H39" s="56"/>
      <c r="I39" s="56"/>
    </row>
    <row r="40" spans="1:9" x14ac:dyDescent="0.2">
      <c r="A40" s="57" t="s">
        <v>30</v>
      </c>
      <c r="B40" s="50"/>
      <c r="C40" s="28"/>
      <c r="D40" s="28"/>
      <c r="E40" s="58"/>
      <c r="F40" s="58"/>
      <c r="G40" s="58"/>
      <c r="H40" s="58"/>
      <c r="I40" s="58"/>
    </row>
    <row r="41" spans="1:9" x14ac:dyDescent="0.2">
      <c r="A41" s="43"/>
      <c r="B41" s="44"/>
      <c r="C41" s="46"/>
      <c r="D41" s="46"/>
      <c r="E41" s="46"/>
      <c r="F41" s="46"/>
      <c r="G41" s="46"/>
      <c r="H41" s="46"/>
      <c r="I41" s="46"/>
    </row>
    <row r="42" spans="1:9" x14ac:dyDescent="0.2">
      <c r="A42" s="43" t="s">
        <v>6</v>
      </c>
      <c r="B42" s="44"/>
      <c r="C42" s="15"/>
      <c r="D42" s="15"/>
      <c r="E42" s="46"/>
      <c r="F42" s="46"/>
      <c r="G42" s="46"/>
      <c r="H42" s="46"/>
      <c r="I42" s="46"/>
    </row>
    <row r="43" spans="1:9" x14ac:dyDescent="0.2">
      <c r="A43" s="43"/>
      <c r="B43" s="44"/>
      <c r="C43" s="15"/>
      <c r="D43" s="15"/>
      <c r="E43" s="46"/>
      <c r="F43" s="46"/>
      <c r="G43" s="46"/>
      <c r="H43" s="46"/>
      <c r="I43" s="46"/>
    </row>
    <row r="44" spans="1:9" x14ac:dyDescent="0.2">
      <c r="A44" s="57" t="s">
        <v>8</v>
      </c>
      <c r="B44" s="51"/>
      <c r="C44" s="15"/>
      <c r="D44" s="15"/>
      <c r="E44" s="46"/>
      <c r="F44" s="46"/>
      <c r="G44" s="46"/>
      <c r="H44" s="46"/>
      <c r="I44" s="46"/>
    </row>
    <row r="45" spans="1:9" x14ac:dyDescent="0.2">
      <c r="A45" s="59" t="s">
        <v>9</v>
      </c>
      <c r="B45" s="60"/>
      <c r="C45" s="15"/>
      <c r="D45" s="15"/>
      <c r="E45" s="46"/>
      <c r="F45" s="46"/>
      <c r="G45" s="46"/>
      <c r="H45" s="46"/>
      <c r="I45" s="46"/>
    </row>
  </sheetData>
  <mergeCells count="6">
    <mergeCell ref="A18:I18"/>
    <mergeCell ref="A8:I9"/>
    <mergeCell ref="A10:I10"/>
    <mergeCell ref="A12:I12"/>
    <mergeCell ref="A14:I14"/>
    <mergeCell ref="A16:I16"/>
  </mergeCells>
  <printOptions horizontalCentered="1"/>
  <pageMargins left="0.75" right="0.75" top="0.6" bottom="0.55000000000000004" header="0.28000000000000003" footer="0.16"/>
  <pageSetup scale="80"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DC317-0741-4D2B-90C7-B9F81B54FD8B}">
  <sheetPr>
    <pageSetUpPr fitToPage="1"/>
  </sheetPr>
  <dimension ref="A1:J46"/>
  <sheetViews>
    <sheetView zoomScaleNormal="100" zoomScaleSheetLayoutView="100" workbookViewId="0">
      <selection activeCell="B6" sqref="B6"/>
    </sheetView>
  </sheetViews>
  <sheetFormatPr defaultColWidth="10.28515625" defaultRowHeight="12.75" x14ac:dyDescent="0.2"/>
  <cols>
    <col min="1" max="2" width="14.7109375" style="7" customWidth="1"/>
    <col min="3" max="8" width="14" style="7" customWidth="1"/>
    <col min="9" max="9" width="13.140625" style="7" customWidth="1"/>
    <col min="10" max="10" width="10.7109375" style="7" bestFit="1" customWidth="1"/>
    <col min="11"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40" t="s">
        <v>303</v>
      </c>
      <c r="I2" s="69"/>
    </row>
    <row r="3" spans="1:9" x14ac:dyDescent="0.2">
      <c r="A3" s="61" t="s">
        <v>22</v>
      </c>
      <c r="B3" s="69" t="s">
        <v>394</v>
      </c>
      <c r="C3" s="69"/>
      <c r="D3" s="69"/>
      <c r="E3" s="61"/>
      <c r="F3" s="61"/>
      <c r="G3" s="121" t="s">
        <v>15</v>
      </c>
      <c r="H3" s="42" t="s">
        <v>305</v>
      </c>
      <c r="I3" s="70"/>
    </row>
    <row r="4" spans="1:9" x14ac:dyDescent="0.2">
      <c r="A4" s="61" t="s">
        <v>16</v>
      </c>
      <c r="B4" s="69" t="s">
        <v>395</v>
      </c>
      <c r="C4" s="69"/>
      <c r="D4" s="69"/>
      <c r="E4" s="61"/>
      <c r="F4" s="61"/>
      <c r="G4" s="121" t="s">
        <v>18</v>
      </c>
      <c r="H4" s="69" t="s">
        <v>350</v>
      </c>
      <c r="I4" s="69"/>
    </row>
    <row r="5" spans="1:9" x14ac:dyDescent="0.2">
      <c r="A5" s="61" t="s">
        <v>17</v>
      </c>
      <c r="B5" s="69" t="s">
        <v>396</v>
      </c>
      <c r="C5" s="70"/>
      <c r="D5" s="70"/>
      <c r="E5" s="61"/>
      <c r="F5" s="61"/>
      <c r="G5" s="121" t="s">
        <v>19</v>
      </c>
      <c r="H5" s="70" t="s">
        <v>397</v>
      </c>
      <c r="I5" s="70"/>
    </row>
    <row r="6" spans="1:9" x14ac:dyDescent="0.2">
      <c r="A6" s="61"/>
      <c r="B6" s="1" t="s">
        <v>398</v>
      </c>
      <c r="C6" s="61"/>
      <c r="D6" s="61"/>
      <c r="E6" s="61"/>
      <c r="F6" s="61"/>
      <c r="G6" s="61"/>
      <c r="H6" s="61"/>
      <c r="I6" s="61"/>
    </row>
    <row r="7" spans="1:9" x14ac:dyDescent="0.2">
      <c r="A7" s="61"/>
      <c r="B7" s="61"/>
      <c r="C7" s="61"/>
      <c r="D7" s="61"/>
      <c r="E7" s="61"/>
      <c r="F7" s="61"/>
      <c r="G7" s="61"/>
      <c r="H7" s="61"/>
      <c r="I7" s="61"/>
    </row>
    <row r="8" spans="1:9" x14ac:dyDescent="0.2">
      <c r="A8" s="61" t="s">
        <v>399</v>
      </c>
      <c r="B8" s="61"/>
      <c r="C8" s="61"/>
      <c r="D8" s="61"/>
      <c r="E8" s="61"/>
      <c r="F8" s="61"/>
      <c r="G8" s="61"/>
      <c r="H8" s="61"/>
      <c r="I8" s="61"/>
    </row>
    <row r="9" spans="1:9" x14ac:dyDescent="0.2">
      <c r="A9" s="61"/>
      <c r="B9" s="61"/>
      <c r="C9" s="61"/>
      <c r="D9" s="61"/>
      <c r="E9" s="61"/>
      <c r="F9" s="61"/>
      <c r="G9" s="61"/>
      <c r="H9" s="61"/>
      <c r="I9" s="61"/>
    </row>
    <row r="10" spans="1:9" x14ac:dyDescent="0.2">
      <c r="A10" s="188" t="s">
        <v>381</v>
      </c>
      <c r="B10" s="188"/>
      <c r="C10" s="188"/>
      <c r="D10" s="188"/>
      <c r="E10" s="188"/>
      <c r="F10" s="188"/>
      <c r="G10" s="188"/>
      <c r="H10" s="188"/>
      <c r="I10" s="188"/>
    </row>
    <row r="11" spans="1:9" ht="6" customHeight="1" x14ac:dyDescent="0.2">
      <c r="A11" s="61"/>
      <c r="B11" s="61"/>
      <c r="C11" s="61"/>
      <c r="D11" s="61"/>
      <c r="E11" s="61"/>
      <c r="F11" s="61"/>
      <c r="G11" s="61"/>
      <c r="H11" s="61"/>
      <c r="I11" s="61"/>
    </row>
    <row r="12" spans="1:9" ht="30" customHeight="1" x14ac:dyDescent="0.2">
      <c r="A12" s="188" t="s">
        <v>400</v>
      </c>
      <c r="B12" s="188"/>
      <c r="C12" s="188"/>
      <c r="D12" s="188"/>
      <c r="E12" s="188"/>
      <c r="F12" s="188"/>
      <c r="G12" s="188"/>
      <c r="H12" s="188"/>
      <c r="I12" s="188"/>
    </row>
    <row r="13" spans="1:9" x14ac:dyDescent="0.2">
      <c r="A13" s="61"/>
      <c r="B13" s="61"/>
      <c r="C13" s="61"/>
      <c r="D13" s="61"/>
      <c r="E13" s="61"/>
      <c r="F13" s="61"/>
      <c r="G13" s="61"/>
      <c r="H13" s="61"/>
      <c r="I13" s="61"/>
    </row>
    <row r="14" spans="1:9" x14ac:dyDescent="0.2">
      <c r="A14" s="189" t="s">
        <v>312</v>
      </c>
      <c r="B14" s="189"/>
      <c r="C14" s="189"/>
      <c r="D14" s="189"/>
      <c r="E14" s="189"/>
      <c r="F14" s="189"/>
      <c r="G14" s="189"/>
      <c r="H14" s="189"/>
      <c r="I14" s="189"/>
    </row>
    <row r="15" spans="1:9" x14ac:dyDescent="0.2">
      <c r="A15" s="189"/>
      <c r="B15" s="189"/>
      <c r="C15" s="189"/>
      <c r="D15" s="189"/>
      <c r="E15" s="189"/>
      <c r="F15" s="189"/>
      <c r="G15" s="189"/>
      <c r="H15" s="189"/>
      <c r="I15" s="189"/>
    </row>
    <row r="16" spans="1:9" hidden="1" x14ac:dyDescent="0.2">
      <c r="A16" s="71"/>
      <c r="B16" s="71"/>
      <c r="C16" s="71"/>
      <c r="D16" s="71"/>
      <c r="E16" s="71"/>
      <c r="F16" s="71"/>
      <c r="G16" s="71"/>
      <c r="H16" s="71"/>
      <c r="I16" s="71"/>
    </row>
    <row r="17" spans="1:10" ht="24.75" customHeight="1" x14ac:dyDescent="0.2">
      <c r="A17" s="179" t="s">
        <v>401</v>
      </c>
      <c r="B17" s="179"/>
      <c r="C17" s="179"/>
      <c r="D17" s="179"/>
      <c r="E17" s="179"/>
      <c r="F17" s="179"/>
      <c r="G17" s="179"/>
      <c r="H17" s="179"/>
      <c r="I17" s="179"/>
    </row>
    <row r="18" spans="1:10" ht="12.75" customHeight="1" x14ac:dyDescent="0.2">
      <c r="A18" s="61"/>
      <c r="B18" s="61"/>
      <c r="C18" s="61"/>
      <c r="D18" s="61"/>
      <c r="E18" s="61"/>
      <c r="F18" s="61"/>
      <c r="G18" s="61"/>
      <c r="H18" s="61"/>
      <c r="I18" s="61"/>
    </row>
    <row r="19" spans="1:10" x14ac:dyDescent="0.2">
      <c r="A19" s="190" t="s">
        <v>12</v>
      </c>
      <c r="B19" s="191"/>
      <c r="C19" s="191"/>
      <c r="D19" s="191"/>
      <c r="E19" s="191"/>
      <c r="F19" s="191"/>
      <c r="G19" s="191"/>
      <c r="H19" s="191"/>
      <c r="I19" s="192"/>
    </row>
    <row r="20" spans="1:10" s="1" customFormat="1" x14ac:dyDescent="0.2">
      <c r="A20" s="43"/>
      <c r="B20" s="44"/>
      <c r="C20" s="45" t="s">
        <v>27</v>
      </c>
      <c r="D20" s="45" t="s">
        <v>28</v>
      </c>
      <c r="E20" s="45" t="s">
        <v>31</v>
      </c>
      <c r="F20" s="45" t="s">
        <v>33</v>
      </c>
      <c r="G20" s="45" t="s">
        <v>34</v>
      </c>
      <c r="H20" s="45" t="s">
        <v>35</v>
      </c>
      <c r="I20" s="45" t="s">
        <v>36</v>
      </c>
    </row>
    <row r="21" spans="1:10" x14ac:dyDescent="0.2">
      <c r="A21" s="73"/>
      <c r="B21" s="74"/>
      <c r="C21" s="122" t="s">
        <v>10</v>
      </c>
      <c r="D21" s="122" t="s">
        <v>10</v>
      </c>
      <c r="E21" s="122" t="s">
        <v>10</v>
      </c>
      <c r="F21" s="122" t="s">
        <v>10</v>
      </c>
      <c r="G21" s="13" t="s">
        <v>10</v>
      </c>
      <c r="H21" s="122" t="s">
        <v>11</v>
      </c>
      <c r="I21" s="122" t="s">
        <v>11</v>
      </c>
    </row>
    <row r="22" spans="1:10" x14ac:dyDescent="0.2">
      <c r="A22" s="73" t="s">
        <v>0</v>
      </c>
      <c r="B22" s="74"/>
      <c r="C22" s="75">
        <v>107365216</v>
      </c>
      <c r="D22" s="75">
        <v>107556094</v>
      </c>
      <c r="E22" s="75">
        <v>107556094</v>
      </c>
      <c r="F22" s="75">
        <f>107463009</f>
        <v>107463009</v>
      </c>
      <c r="G22" s="75">
        <f>107463009</f>
        <v>107463009</v>
      </c>
      <c r="H22" s="75">
        <v>107546361</v>
      </c>
      <c r="I22" s="75">
        <v>107546361</v>
      </c>
    </row>
    <row r="23" spans="1:10" x14ac:dyDescent="0.2">
      <c r="A23" s="73" t="s">
        <v>1</v>
      </c>
      <c r="B23" s="74"/>
      <c r="C23" s="75">
        <v>52390982</v>
      </c>
      <c r="D23" s="75">
        <f>C34</f>
        <v>42671782</v>
      </c>
      <c r="E23" s="75">
        <f>D34</f>
        <v>25841974.710000001</v>
      </c>
      <c r="F23" s="75">
        <f>E34</f>
        <v>23023600.390000001</v>
      </c>
      <c r="G23" s="24">
        <f>F34</f>
        <v>23849300.219999991</v>
      </c>
      <c r="H23" s="24">
        <f>G34</f>
        <v>21023815.739999995</v>
      </c>
      <c r="I23" s="24">
        <v>30223816</v>
      </c>
    </row>
    <row r="24" spans="1:10" x14ac:dyDescent="0.2">
      <c r="A24" s="73" t="s">
        <v>2</v>
      </c>
      <c r="B24" s="74"/>
      <c r="C24" s="169">
        <v>41809445</v>
      </c>
      <c r="D24" s="169">
        <v>26050066</v>
      </c>
      <c r="E24" s="169">
        <v>24815668.469999999</v>
      </c>
      <c r="F24" s="169">
        <v>29707293.459999997</v>
      </c>
      <c r="G24" s="170">
        <v>28227226</v>
      </c>
      <c r="H24" s="169">
        <v>35000000</v>
      </c>
      <c r="I24" s="169">
        <v>30200000</v>
      </c>
    </row>
    <row r="25" spans="1:10" x14ac:dyDescent="0.2">
      <c r="A25" s="73" t="s">
        <v>3</v>
      </c>
      <c r="B25" s="74"/>
      <c r="C25" s="169">
        <v>51528645</v>
      </c>
      <c r="D25" s="169">
        <v>44319273.289999999</v>
      </c>
      <c r="E25" s="169">
        <v>29112887.789999999</v>
      </c>
      <c r="F25" s="169">
        <v>30946758.630000003</v>
      </c>
      <c r="G25" s="24">
        <f>32795084.74+478625.74-51410</f>
        <v>33222300.479999997</v>
      </c>
      <c r="H25" s="24">
        <v>25800000</v>
      </c>
      <c r="I25" s="24">
        <v>30600000</v>
      </c>
    </row>
    <row r="26" spans="1:10" x14ac:dyDescent="0.2">
      <c r="A26" s="73"/>
      <c r="B26" s="74"/>
      <c r="C26" s="75"/>
      <c r="D26" s="75"/>
      <c r="E26" s="75"/>
      <c r="F26" s="24"/>
      <c r="G26" s="24"/>
      <c r="H26" s="24"/>
      <c r="I26" s="24"/>
    </row>
    <row r="27" spans="1:10" x14ac:dyDescent="0.2">
      <c r="A27" s="73" t="s">
        <v>4</v>
      </c>
      <c r="B27" s="70"/>
      <c r="C27" s="125"/>
      <c r="D27" s="125"/>
      <c r="E27" s="125"/>
      <c r="F27" s="21"/>
      <c r="G27" s="21"/>
      <c r="H27" s="19"/>
      <c r="I27" s="19"/>
    </row>
    <row r="28" spans="1:10" x14ac:dyDescent="0.2">
      <c r="A28" s="8" t="s">
        <v>314</v>
      </c>
      <c r="B28" s="70"/>
      <c r="C28" s="126"/>
      <c r="D28" s="126"/>
      <c r="E28" s="126"/>
      <c r="F28" s="76"/>
      <c r="G28" s="76"/>
      <c r="H28" s="143"/>
      <c r="I28" s="143"/>
    </row>
    <row r="29" spans="1:10" x14ac:dyDescent="0.2">
      <c r="A29" s="78" t="s">
        <v>402</v>
      </c>
      <c r="B29" s="79"/>
      <c r="C29" s="75"/>
      <c r="D29" s="75">
        <v>1663000</v>
      </c>
      <c r="E29" s="75">
        <v>1648000</v>
      </c>
      <c r="F29" s="24">
        <v>2221000</v>
      </c>
      <c r="G29" s="24">
        <v>2221000</v>
      </c>
      <c r="H29" s="24"/>
      <c r="I29" s="24"/>
      <c r="J29" s="76"/>
    </row>
    <row r="30" spans="1:10" x14ac:dyDescent="0.2">
      <c r="A30" s="78"/>
      <c r="B30" s="79"/>
      <c r="C30" s="75"/>
      <c r="D30" s="75"/>
      <c r="E30" s="75"/>
      <c r="F30" s="24"/>
      <c r="G30" s="24"/>
      <c r="H30" s="24"/>
      <c r="I30" s="24"/>
    </row>
    <row r="31" spans="1:10" x14ac:dyDescent="0.2">
      <c r="A31" s="171" t="s">
        <v>403</v>
      </c>
      <c r="B31" s="79"/>
      <c r="C31" s="75"/>
      <c r="D31" s="75">
        <v>-223600</v>
      </c>
      <c r="E31" s="75">
        <v>-169155</v>
      </c>
      <c r="F31" s="24">
        <v>-155835</v>
      </c>
      <c r="G31" s="24">
        <f>-12105-4800-24105-10400</f>
        <v>-51410</v>
      </c>
      <c r="H31" s="24"/>
      <c r="I31" s="24"/>
    </row>
    <row r="32" spans="1:10" x14ac:dyDescent="0.2">
      <c r="A32" s="73" t="s">
        <v>5</v>
      </c>
      <c r="B32" s="74"/>
      <c r="C32" s="75">
        <v>0</v>
      </c>
      <c r="D32" s="75">
        <v>1439400</v>
      </c>
      <c r="E32" s="75">
        <v>1478845</v>
      </c>
      <c r="F32" s="24">
        <f t="shared" ref="F32:I32" si="0">SUM(F29:F31)</f>
        <v>2065165</v>
      </c>
      <c r="G32" s="24">
        <f t="shared" si="0"/>
        <v>2169590</v>
      </c>
      <c r="H32" s="24">
        <f t="shared" si="0"/>
        <v>0</v>
      </c>
      <c r="I32" s="24">
        <f t="shared" si="0"/>
        <v>0</v>
      </c>
    </row>
    <row r="33" spans="1:9" x14ac:dyDescent="0.2">
      <c r="A33" s="73"/>
      <c r="B33" s="74"/>
      <c r="C33" s="75"/>
      <c r="D33" s="75"/>
      <c r="E33" s="75"/>
      <c r="F33" s="24"/>
      <c r="G33" s="24"/>
      <c r="H33" s="24"/>
      <c r="I33" s="24"/>
    </row>
    <row r="34" spans="1:9" x14ac:dyDescent="0.2">
      <c r="A34" s="73" t="s">
        <v>7</v>
      </c>
      <c r="B34" s="74"/>
      <c r="C34" s="77">
        <v>42671782</v>
      </c>
      <c r="D34" s="77">
        <v>25841974.710000001</v>
      </c>
      <c r="E34" s="77">
        <v>23023600.390000001</v>
      </c>
      <c r="F34" s="19">
        <f t="shared" ref="F34:I34" si="1">+F23+F24-F25+F32</f>
        <v>23849300.219999991</v>
      </c>
      <c r="G34" s="19">
        <f t="shared" si="1"/>
        <v>21023815.739999995</v>
      </c>
      <c r="H34" s="19">
        <f>+H23+H24-H25+H32</f>
        <v>30223815.739999995</v>
      </c>
      <c r="I34" s="19">
        <f t="shared" si="1"/>
        <v>29823816</v>
      </c>
    </row>
    <row r="35" spans="1:9" x14ac:dyDescent="0.2">
      <c r="A35" s="78"/>
      <c r="B35" s="79"/>
      <c r="C35" s="80"/>
      <c r="D35" s="75"/>
      <c r="E35" s="75"/>
      <c r="F35" s="24"/>
      <c r="G35" s="24"/>
      <c r="H35" s="24"/>
      <c r="I35" s="24"/>
    </row>
    <row r="36" spans="1:9" x14ac:dyDescent="0.2">
      <c r="A36" s="73" t="s">
        <v>24</v>
      </c>
      <c r="B36" s="74"/>
      <c r="C36" s="75">
        <v>56505801</v>
      </c>
      <c r="D36" s="75">
        <v>25741853</v>
      </c>
      <c r="E36" s="75">
        <v>24845529.129999999</v>
      </c>
      <c r="F36" s="24">
        <v>12537595.520000001</v>
      </c>
      <c r="G36" s="24">
        <f>8248700.7+56.13</f>
        <v>8248756.8300000001</v>
      </c>
      <c r="H36" s="24">
        <v>10000000</v>
      </c>
      <c r="I36" s="24">
        <v>10000000</v>
      </c>
    </row>
    <row r="37" spans="1:9" x14ac:dyDescent="0.2">
      <c r="A37" s="78"/>
      <c r="B37" s="79"/>
      <c r="C37" s="80"/>
      <c r="D37" s="75"/>
      <c r="E37" s="75"/>
      <c r="F37" s="75"/>
      <c r="G37" s="75"/>
      <c r="H37" s="75"/>
      <c r="I37" s="75"/>
    </row>
    <row r="38" spans="1:9" x14ac:dyDescent="0.2">
      <c r="A38" s="73" t="s">
        <v>25</v>
      </c>
      <c r="B38" s="81"/>
      <c r="C38" s="82">
        <v>-13834019</v>
      </c>
      <c r="D38" s="82">
        <v>100121.71000000089</v>
      </c>
      <c r="E38" s="82">
        <v>-1821928.7399999984</v>
      </c>
      <c r="F38" s="82">
        <f t="shared" ref="F38:I38" si="2">F34-F36</f>
        <v>11311704.69999999</v>
      </c>
      <c r="G38" s="82">
        <f t="shared" si="2"/>
        <v>12775058.909999995</v>
      </c>
      <c r="H38" s="82">
        <f t="shared" si="2"/>
        <v>20223815.739999995</v>
      </c>
      <c r="I38" s="82">
        <f t="shared" si="2"/>
        <v>19823816</v>
      </c>
    </row>
    <row r="39" spans="1:9" x14ac:dyDescent="0.2">
      <c r="A39" s="130"/>
      <c r="B39" s="130"/>
      <c r="C39" s="131"/>
      <c r="D39" s="131"/>
      <c r="E39" s="131"/>
      <c r="F39" s="131"/>
      <c r="G39" s="131"/>
      <c r="H39" s="131"/>
      <c r="I39" s="131"/>
    </row>
    <row r="40" spans="1:9" x14ac:dyDescent="0.2">
      <c r="A40" s="132" t="s">
        <v>26</v>
      </c>
      <c r="B40" s="69"/>
      <c r="C40" s="133"/>
      <c r="D40" s="133"/>
      <c r="E40" s="134"/>
      <c r="F40" s="134"/>
      <c r="G40" s="134"/>
      <c r="H40" s="134"/>
      <c r="I40" s="134"/>
    </row>
    <row r="41" spans="1:9" x14ac:dyDescent="0.2">
      <c r="A41" s="135" t="s">
        <v>315</v>
      </c>
      <c r="B41" s="79"/>
      <c r="C41" s="128"/>
      <c r="D41" s="128"/>
      <c r="E41" s="80"/>
      <c r="F41" s="80"/>
      <c r="G41" s="80"/>
      <c r="H41" s="80"/>
      <c r="I41" s="80"/>
    </row>
    <row r="42" spans="1:9" x14ac:dyDescent="0.2">
      <c r="A42" s="73"/>
      <c r="B42" s="74"/>
      <c r="C42" s="75"/>
      <c r="D42" s="75"/>
      <c r="E42" s="75"/>
      <c r="F42" s="75"/>
      <c r="G42" s="75"/>
      <c r="H42" s="75"/>
      <c r="I42" s="75"/>
    </row>
    <row r="43" spans="1:9" x14ac:dyDescent="0.2">
      <c r="A43" s="73" t="s">
        <v>6</v>
      </c>
      <c r="B43" s="74"/>
      <c r="C43" s="24"/>
      <c r="D43" s="24"/>
      <c r="E43" s="75"/>
      <c r="F43" s="75"/>
      <c r="G43" s="75"/>
      <c r="H43" s="75"/>
      <c r="I43" s="75"/>
    </row>
    <row r="44" spans="1:9" x14ac:dyDescent="0.2">
      <c r="A44" s="73"/>
      <c r="B44" s="74"/>
      <c r="C44" s="24"/>
      <c r="D44" s="24"/>
      <c r="E44" s="75"/>
      <c r="F44" s="75"/>
      <c r="G44" s="75"/>
      <c r="H44" s="75"/>
      <c r="I44" s="75"/>
    </row>
    <row r="45" spans="1:9" x14ac:dyDescent="0.2">
      <c r="A45" s="135" t="s">
        <v>8</v>
      </c>
      <c r="B45" s="81"/>
      <c r="C45" s="24"/>
      <c r="D45" s="24"/>
      <c r="E45" s="75"/>
      <c r="F45" s="75"/>
      <c r="G45" s="75"/>
      <c r="H45" s="75"/>
      <c r="I45" s="75"/>
    </row>
    <row r="46" spans="1:9" x14ac:dyDescent="0.2">
      <c r="A46" s="136" t="s">
        <v>9</v>
      </c>
      <c r="B46" s="137"/>
      <c r="C46" s="24"/>
      <c r="D46" s="24"/>
      <c r="E46" s="75"/>
      <c r="F46" s="75"/>
      <c r="G46" s="75"/>
      <c r="H46" s="75"/>
      <c r="I46" s="75"/>
    </row>
  </sheetData>
  <mergeCells count="5">
    <mergeCell ref="A10:I10"/>
    <mergeCell ref="A12:I12"/>
    <mergeCell ref="A14:I15"/>
    <mergeCell ref="A17:I17"/>
    <mergeCell ref="A19:I19"/>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2169-7F0A-48F4-9696-C9CD64B7AD84}">
  <sheetPr>
    <pageSetUpPr fitToPage="1"/>
  </sheetPr>
  <dimension ref="A1:I46"/>
  <sheetViews>
    <sheetView topLeftCell="A37" zoomScaleNormal="100" workbookViewId="0">
      <selection activeCell="G30" sqref="G30"/>
    </sheetView>
  </sheetViews>
  <sheetFormatPr defaultRowHeight="12.75" x14ac:dyDescent="0.2"/>
  <cols>
    <col min="1" max="2" width="14.5703125" style="1" customWidth="1"/>
    <col min="3" max="8" width="14" style="1" customWidth="1"/>
    <col min="9" max="9" width="13.140625" style="1" customWidth="1"/>
    <col min="10"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50</v>
      </c>
      <c r="I2" s="40"/>
    </row>
    <row r="3" spans="1:9" x14ac:dyDescent="0.2">
      <c r="A3" s="39" t="s">
        <v>22</v>
      </c>
      <c r="B3" s="40" t="s">
        <v>51</v>
      </c>
      <c r="C3" s="40"/>
      <c r="D3" s="40"/>
      <c r="E3" s="39"/>
      <c r="F3" s="39"/>
      <c r="G3" s="41" t="s">
        <v>15</v>
      </c>
      <c r="H3" s="42" t="s">
        <v>52</v>
      </c>
      <c r="I3" s="42"/>
    </row>
    <row r="4" spans="1:9" x14ac:dyDescent="0.2">
      <c r="A4" s="39" t="s">
        <v>16</v>
      </c>
      <c r="B4" s="40" t="s">
        <v>53</v>
      </c>
      <c r="C4" s="40"/>
      <c r="D4" s="40"/>
      <c r="E4" s="39"/>
      <c r="F4" s="39"/>
      <c r="G4" s="41" t="s">
        <v>18</v>
      </c>
      <c r="H4" s="40" t="s">
        <v>54</v>
      </c>
      <c r="I4" s="40"/>
    </row>
    <row r="5" spans="1:9" x14ac:dyDescent="0.2">
      <c r="A5" s="39" t="s">
        <v>17</v>
      </c>
      <c r="B5" s="40" t="s">
        <v>55</v>
      </c>
      <c r="C5" s="42"/>
      <c r="D5" s="42"/>
      <c r="E5" s="39"/>
      <c r="F5" s="39"/>
      <c r="G5" s="41" t="s">
        <v>19</v>
      </c>
      <c r="H5" s="42" t="s">
        <v>56</v>
      </c>
      <c r="I5" s="42"/>
    </row>
    <row r="6" spans="1:9" x14ac:dyDescent="0.2">
      <c r="A6" s="39"/>
      <c r="B6" s="39"/>
      <c r="C6" s="39"/>
      <c r="D6" s="39"/>
      <c r="E6" s="39"/>
      <c r="F6" s="39"/>
      <c r="G6" s="39"/>
      <c r="H6" s="39"/>
      <c r="I6" s="39"/>
    </row>
    <row r="7" spans="1:9" x14ac:dyDescent="0.2">
      <c r="A7" s="39" t="s">
        <v>57</v>
      </c>
      <c r="B7" s="39"/>
      <c r="C7" s="39"/>
      <c r="D7" s="39"/>
      <c r="E7" s="39"/>
      <c r="F7" s="39"/>
      <c r="G7" s="39"/>
      <c r="H7" s="39"/>
      <c r="I7" s="39"/>
    </row>
    <row r="8" spans="1:9" x14ac:dyDescent="0.2">
      <c r="A8" s="39" t="s">
        <v>58</v>
      </c>
      <c r="B8" s="39"/>
      <c r="C8" s="39"/>
      <c r="D8" s="39"/>
      <c r="E8" s="39"/>
      <c r="F8" s="39"/>
      <c r="G8" s="39"/>
      <c r="H8" s="39"/>
      <c r="I8" s="39"/>
    </row>
    <row r="9" spans="1:9" x14ac:dyDescent="0.2">
      <c r="A9" s="39"/>
      <c r="B9" s="39"/>
      <c r="C9" s="39"/>
      <c r="D9" s="39"/>
      <c r="E9" s="39"/>
      <c r="F9" s="39"/>
      <c r="G9" s="39"/>
      <c r="H9" s="39"/>
      <c r="I9" s="39"/>
    </row>
    <row r="10" spans="1:9" x14ac:dyDescent="0.2">
      <c r="A10" s="39" t="s">
        <v>59</v>
      </c>
      <c r="B10" s="39"/>
      <c r="C10" s="39"/>
      <c r="D10" s="39"/>
      <c r="E10" s="39"/>
      <c r="F10" s="39"/>
      <c r="G10" s="39"/>
      <c r="H10" s="39"/>
      <c r="I10" s="39"/>
    </row>
    <row r="11" spans="1:9" x14ac:dyDescent="0.2">
      <c r="A11" s="39"/>
      <c r="B11" s="39"/>
      <c r="C11" s="39"/>
      <c r="D11" s="39"/>
      <c r="E11" s="39"/>
      <c r="F11" s="39"/>
      <c r="G11" s="39"/>
      <c r="H11" s="39"/>
      <c r="I11" s="39"/>
    </row>
    <row r="12" spans="1:9" x14ac:dyDescent="0.2">
      <c r="A12" s="39" t="s">
        <v>60</v>
      </c>
      <c r="B12" s="39"/>
      <c r="C12" s="39"/>
      <c r="D12" s="39"/>
      <c r="E12" s="39"/>
      <c r="F12" s="39"/>
      <c r="G12" s="39"/>
      <c r="H12" s="39"/>
      <c r="I12" s="39"/>
    </row>
    <row r="13" spans="1:9" x14ac:dyDescent="0.2">
      <c r="A13" s="39" t="s">
        <v>61</v>
      </c>
      <c r="B13" s="39"/>
      <c r="C13" s="39"/>
      <c r="D13" s="39"/>
      <c r="E13" s="39"/>
      <c r="F13" s="39"/>
      <c r="G13" s="39"/>
      <c r="H13" s="39"/>
      <c r="I13" s="39"/>
    </row>
    <row r="14" spans="1:9" x14ac:dyDescent="0.2">
      <c r="A14" s="39" t="s">
        <v>62</v>
      </c>
      <c r="B14" s="39"/>
      <c r="C14" s="39"/>
      <c r="D14" s="39"/>
      <c r="E14" s="39"/>
      <c r="F14" s="39"/>
      <c r="G14" s="39"/>
      <c r="H14" s="39"/>
      <c r="I14" s="39"/>
    </row>
    <row r="15" spans="1:9" x14ac:dyDescent="0.2">
      <c r="A15" s="39"/>
      <c r="B15" s="39"/>
      <c r="C15" s="39"/>
      <c r="D15" s="39"/>
      <c r="E15" s="39"/>
      <c r="F15" s="39"/>
      <c r="G15" s="39"/>
      <c r="H15" s="39"/>
      <c r="I15" s="39"/>
    </row>
    <row r="16" spans="1:9" x14ac:dyDescent="0.2">
      <c r="A16" s="1" t="s">
        <v>63</v>
      </c>
      <c r="B16" s="39"/>
      <c r="C16" s="39"/>
      <c r="D16" s="39"/>
      <c r="E16" s="39"/>
      <c r="F16" s="39"/>
      <c r="G16" s="39"/>
      <c r="H16" s="39"/>
      <c r="I16" s="39"/>
    </row>
    <row r="17" spans="1:9" x14ac:dyDescent="0.2">
      <c r="A17" s="39"/>
      <c r="B17" s="39"/>
      <c r="C17" s="39"/>
      <c r="D17" s="39"/>
      <c r="E17" s="39"/>
      <c r="F17" s="39"/>
      <c r="G17" s="39"/>
      <c r="H17" s="39"/>
      <c r="I17" s="39"/>
    </row>
    <row r="18" spans="1:9" x14ac:dyDescent="0.2">
      <c r="A18" s="39"/>
      <c r="B18" s="39"/>
      <c r="C18" s="39"/>
      <c r="D18" s="39"/>
      <c r="E18" s="39"/>
      <c r="F18" s="39"/>
      <c r="G18" s="39"/>
      <c r="H18" s="39"/>
      <c r="I18" s="39"/>
    </row>
    <row r="19" spans="1:9" x14ac:dyDescent="0.2">
      <c r="A19" s="181" t="s">
        <v>12</v>
      </c>
      <c r="B19" s="182"/>
      <c r="C19" s="182"/>
      <c r="D19" s="182"/>
      <c r="E19" s="182"/>
      <c r="F19" s="182"/>
      <c r="G19" s="182"/>
      <c r="H19" s="182"/>
      <c r="I19" s="183"/>
    </row>
    <row r="20" spans="1:9" x14ac:dyDescent="0.2">
      <c r="A20" s="43"/>
      <c r="B20" s="44"/>
      <c r="C20" s="45" t="s">
        <v>27</v>
      </c>
      <c r="D20" s="45" t="s">
        <v>28</v>
      </c>
      <c r="E20" s="45" t="s">
        <v>31</v>
      </c>
      <c r="F20" s="45" t="s">
        <v>33</v>
      </c>
      <c r="G20" s="45" t="s">
        <v>34</v>
      </c>
      <c r="H20" s="45" t="s">
        <v>35</v>
      </c>
      <c r="I20" s="45" t="s">
        <v>36</v>
      </c>
    </row>
    <row r="21" spans="1:9" x14ac:dyDescent="0.2">
      <c r="A21" s="43"/>
      <c r="B21" s="44"/>
      <c r="C21" s="11" t="s">
        <v>10</v>
      </c>
      <c r="D21" s="12" t="s">
        <v>10</v>
      </c>
      <c r="E21" s="11" t="s">
        <v>10</v>
      </c>
      <c r="F21" s="11" t="s">
        <v>10</v>
      </c>
      <c r="G21" s="13" t="s">
        <v>10</v>
      </c>
      <c r="H21" s="13" t="s">
        <v>11</v>
      </c>
      <c r="I21" s="13" t="s">
        <v>11</v>
      </c>
    </row>
    <row r="22" spans="1:9" x14ac:dyDescent="0.2">
      <c r="A22" s="43" t="s">
        <v>0</v>
      </c>
      <c r="B22" s="44"/>
      <c r="C22" s="14">
        <v>11610000</v>
      </c>
      <c r="D22" s="15">
        <v>11610000</v>
      </c>
      <c r="E22" s="15">
        <v>11610000</v>
      </c>
      <c r="F22" s="15">
        <v>11610000</v>
      </c>
      <c r="G22" s="46">
        <v>23000000</v>
      </c>
      <c r="H22" s="46">
        <v>11610000</v>
      </c>
      <c r="I22" s="46">
        <v>11610000</v>
      </c>
    </row>
    <row r="23" spans="1:9" x14ac:dyDescent="0.2">
      <c r="A23" s="43" t="s">
        <v>1</v>
      </c>
      <c r="B23" s="44"/>
      <c r="C23" s="14">
        <v>44682080</v>
      </c>
      <c r="D23" s="15">
        <v>45287732</v>
      </c>
      <c r="E23" s="15">
        <v>47497192</v>
      </c>
      <c r="F23" s="15">
        <v>51286931</v>
      </c>
      <c r="G23" s="46">
        <f t="shared" ref="G23:I23" si="0">F34</f>
        <v>56119875.840000004</v>
      </c>
      <c r="H23" s="46">
        <f t="shared" si="0"/>
        <v>20341264.719999999</v>
      </c>
      <c r="I23" s="46">
        <f t="shared" si="0"/>
        <v>16191264.719999999</v>
      </c>
    </row>
    <row r="24" spans="1:9" x14ac:dyDescent="0.2">
      <c r="A24" s="43" t="s">
        <v>2</v>
      </c>
      <c r="B24" s="44"/>
      <c r="C24" s="14">
        <v>4544014</v>
      </c>
      <c r="D24" s="15">
        <v>7955172</v>
      </c>
      <c r="E24" s="15">
        <v>9360924</v>
      </c>
      <c r="F24" s="15">
        <v>7946258.2400000002</v>
      </c>
      <c r="G24" s="46">
        <v>7265515.7699999996</v>
      </c>
      <c r="H24" s="46">
        <v>6850000</v>
      </c>
      <c r="I24" s="46">
        <v>5850000</v>
      </c>
    </row>
    <row r="25" spans="1:9" x14ac:dyDescent="0.2">
      <c r="A25" s="43" t="s">
        <v>3</v>
      </c>
      <c r="B25" s="44"/>
      <c r="C25" s="14">
        <v>3938362</v>
      </c>
      <c r="D25" s="15">
        <v>5745712</v>
      </c>
      <c r="E25" s="15">
        <v>5571185</v>
      </c>
      <c r="F25" s="14">
        <v>3113313.4</v>
      </c>
      <c r="G25" s="46">
        <v>18044126.890000001</v>
      </c>
      <c r="H25" s="46">
        <v>11000000</v>
      </c>
      <c r="I25" s="46">
        <v>11000000</v>
      </c>
    </row>
    <row r="26" spans="1:9" x14ac:dyDescent="0.2">
      <c r="A26" s="43"/>
      <c r="B26" s="44"/>
      <c r="C26" s="14"/>
      <c r="D26" s="15"/>
      <c r="E26" s="15"/>
      <c r="F26" s="15"/>
      <c r="G26" s="46"/>
      <c r="H26" s="46"/>
      <c r="I26" s="46"/>
    </row>
    <row r="27" spans="1:9" x14ac:dyDescent="0.2">
      <c r="A27" s="8" t="s">
        <v>4</v>
      </c>
      <c r="B27" s="6"/>
      <c r="C27" s="16"/>
      <c r="D27" s="16"/>
      <c r="E27" s="16"/>
      <c r="F27" s="16"/>
      <c r="G27" s="16"/>
      <c r="H27" s="16"/>
      <c r="I27" s="14"/>
    </row>
    <row r="28" spans="1:9" x14ac:dyDescent="0.2">
      <c r="A28" s="8" t="s">
        <v>32</v>
      </c>
      <c r="B28" s="9"/>
      <c r="C28" s="14"/>
      <c r="D28" s="47"/>
      <c r="E28" s="16"/>
      <c r="F28" s="16"/>
      <c r="G28" s="16"/>
      <c r="H28" s="16"/>
      <c r="I28" s="14"/>
    </row>
    <row r="29" spans="1:9" x14ac:dyDescent="0.2">
      <c r="A29" s="25" t="s">
        <v>64</v>
      </c>
      <c r="B29" s="26"/>
      <c r="C29" s="14"/>
      <c r="D29" s="15"/>
      <c r="E29" s="15"/>
      <c r="F29" s="15"/>
      <c r="G29" s="15">
        <v>-25000000</v>
      </c>
      <c r="H29" s="15"/>
      <c r="I29" s="15"/>
    </row>
    <row r="30" spans="1:9" x14ac:dyDescent="0.2">
      <c r="A30" s="25"/>
      <c r="B30" s="26"/>
      <c r="C30" s="14"/>
      <c r="D30" s="15"/>
      <c r="E30" s="15"/>
      <c r="F30" s="15"/>
      <c r="G30" s="15"/>
      <c r="H30" s="15"/>
      <c r="I30" s="15"/>
    </row>
    <row r="31" spans="1:9" x14ac:dyDescent="0.2">
      <c r="A31" s="25"/>
      <c r="B31" s="26"/>
      <c r="C31" s="14"/>
      <c r="D31" s="15"/>
      <c r="E31" s="15"/>
      <c r="F31" s="15"/>
      <c r="G31" s="15"/>
      <c r="H31" s="15"/>
      <c r="I31" s="15"/>
    </row>
    <row r="32" spans="1:9" x14ac:dyDescent="0.2">
      <c r="A32" s="8" t="s">
        <v>5</v>
      </c>
      <c r="B32" s="9"/>
      <c r="C32" s="14">
        <v>0</v>
      </c>
      <c r="D32" s="14">
        <v>0</v>
      </c>
      <c r="E32" s="14">
        <v>0</v>
      </c>
      <c r="F32" s="14">
        <v>0</v>
      </c>
      <c r="G32" s="14">
        <f t="shared" ref="G32:I32" si="1">SUM(G29:G31)</f>
        <v>-25000000</v>
      </c>
      <c r="H32" s="14">
        <f t="shared" si="1"/>
        <v>0</v>
      </c>
      <c r="I32" s="14">
        <f t="shared" si="1"/>
        <v>0</v>
      </c>
    </row>
    <row r="33" spans="1:9" x14ac:dyDescent="0.2">
      <c r="A33" s="43"/>
      <c r="B33" s="44"/>
      <c r="C33" s="14"/>
      <c r="D33" s="15"/>
      <c r="E33" s="15"/>
      <c r="F33" s="15"/>
      <c r="G33" s="46"/>
      <c r="H33" s="46"/>
      <c r="I33" s="46"/>
    </row>
    <row r="34" spans="1:9" x14ac:dyDescent="0.2">
      <c r="A34" s="43" t="s">
        <v>7</v>
      </c>
      <c r="B34" s="44"/>
      <c r="C34" s="14">
        <v>45287732</v>
      </c>
      <c r="D34" s="14">
        <v>47497192</v>
      </c>
      <c r="E34" s="14">
        <v>51286931</v>
      </c>
      <c r="F34" s="14">
        <v>56119875.840000004</v>
      </c>
      <c r="G34" s="48">
        <f t="shared" ref="G34:I34" si="2">+G23+G24-G25+G32</f>
        <v>20341264.719999999</v>
      </c>
      <c r="H34" s="48">
        <f t="shared" si="2"/>
        <v>16191264.719999999</v>
      </c>
      <c r="I34" s="48">
        <f t="shared" si="2"/>
        <v>11041264.719999999</v>
      </c>
    </row>
    <row r="35" spans="1:9" x14ac:dyDescent="0.2">
      <c r="A35" s="49"/>
      <c r="B35" s="50"/>
      <c r="C35" s="27"/>
      <c r="D35" s="28"/>
      <c r="E35" s="28"/>
      <c r="F35" s="15"/>
      <c r="G35" s="46"/>
      <c r="H35" s="46"/>
      <c r="I35" s="46"/>
    </row>
    <row r="36" spans="1:9" x14ac:dyDescent="0.2">
      <c r="A36" s="43" t="s">
        <v>24</v>
      </c>
      <c r="B36" s="44"/>
      <c r="C36" s="27">
        <v>5621821</v>
      </c>
      <c r="D36" s="28">
        <v>3674364</v>
      </c>
      <c r="E36" s="28">
        <v>3470767</v>
      </c>
      <c r="F36" s="15">
        <v>6506582.3399999999</v>
      </c>
      <c r="G36" s="46">
        <v>10604412.33</v>
      </c>
      <c r="H36" s="46"/>
      <c r="I36" s="46"/>
    </row>
    <row r="37" spans="1:9" x14ac:dyDescent="0.2">
      <c r="A37" s="49"/>
      <c r="B37" s="50"/>
      <c r="C37" s="27"/>
      <c r="D37" s="28"/>
      <c r="E37" s="28"/>
      <c r="F37" s="15"/>
      <c r="G37" s="46"/>
      <c r="H37" s="46"/>
      <c r="I37" s="46"/>
    </row>
    <row r="38" spans="1:9" x14ac:dyDescent="0.2">
      <c r="A38" s="43" t="s">
        <v>25</v>
      </c>
      <c r="B38" s="51"/>
      <c r="C38" s="30">
        <v>39665911</v>
      </c>
      <c r="D38" s="30">
        <v>43822828</v>
      </c>
      <c r="E38" s="30">
        <v>47816164</v>
      </c>
      <c r="F38" s="31">
        <v>49613293.5</v>
      </c>
      <c r="G38" s="52">
        <f t="shared" ref="G38:I38" si="3">G34-G36</f>
        <v>9736852.3899999987</v>
      </c>
      <c r="H38" s="52">
        <f t="shared" si="3"/>
        <v>16191264.719999999</v>
      </c>
      <c r="I38" s="52">
        <f t="shared" si="3"/>
        <v>11041264.719999999</v>
      </c>
    </row>
    <row r="39" spans="1:9" x14ac:dyDescent="0.2">
      <c r="A39" s="53"/>
      <c r="B39" s="53"/>
      <c r="C39" s="54"/>
      <c r="D39" s="54"/>
      <c r="E39" s="54"/>
      <c r="F39" s="54"/>
      <c r="G39" s="54"/>
      <c r="H39" s="54"/>
      <c r="I39" s="54"/>
    </row>
    <row r="40" spans="1:9" x14ac:dyDescent="0.2">
      <c r="A40" s="55" t="s">
        <v>26</v>
      </c>
      <c r="B40" s="40"/>
      <c r="C40" s="35"/>
      <c r="D40" s="35"/>
      <c r="E40" s="56"/>
      <c r="F40" s="56"/>
      <c r="G40" s="56"/>
      <c r="H40" s="56"/>
      <c r="I40" s="56"/>
    </row>
    <row r="41" spans="1:9" x14ac:dyDescent="0.2">
      <c r="A41" s="57" t="s">
        <v>30</v>
      </c>
      <c r="B41" s="50"/>
      <c r="C41" s="28"/>
      <c r="D41" s="28"/>
      <c r="E41" s="58"/>
      <c r="F41" s="58"/>
      <c r="G41" s="58"/>
      <c r="H41" s="58"/>
      <c r="I41" s="58"/>
    </row>
    <row r="42" spans="1:9" x14ac:dyDescent="0.2">
      <c r="A42" s="43"/>
      <c r="B42" s="44"/>
      <c r="C42" s="46"/>
      <c r="D42" s="46"/>
      <c r="E42" s="46"/>
      <c r="F42" s="46"/>
      <c r="G42" s="46"/>
      <c r="H42" s="46"/>
      <c r="I42" s="46"/>
    </row>
    <row r="43" spans="1:9" x14ac:dyDescent="0.2">
      <c r="A43" s="43" t="s">
        <v>6</v>
      </c>
      <c r="B43" s="44"/>
      <c r="C43" s="15"/>
      <c r="D43" s="15"/>
      <c r="E43" s="46"/>
      <c r="F43" s="46"/>
      <c r="G43" s="46"/>
      <c r="H43" s="46"/>
      <c r="I43" s="46"/>
    </row>
    <row r="44" spans="1:9" x14ac:dyDescent="0.2">
      <c r="A44" s="43"/>
      <c r="B44" s="44"/>
      <c r="C44" s="15"/>
      <c r="D44" s="15"/>
      <c r="E44" s="46"/>
      <c r="F44" s="46"/>
      <c r="G44" s="46"/>
      <c r="H44" s="46"/>
      <c r="I44" s="46"/>
    </row>
    <row r="45" spans="1:9" x14ac:dyDescent="0.2">
      <c r="A45" s="57" t="s">
        <v>8</v>
      </c>
      <c r="B45" s="51"/>
      <c r="C45" s="15"/>
      <c r="D45" s="15"/>
      <c r="E45" s="46"/>
      <c r="F45" s="46"/>
      <c r="G45" s="46"/>
      <c r="H45" s="46"/>
      <c r="I45" s="46"/>
    </row>
    <row r="46" spans="1:9" x14ac:dyDescent="0.2">
      <c r="A46" s="59" t="s">
        <v>9</v>
      </c>
      <c r="B46" s="60"/>
      <c r="C46" s="15"/>
      <c r="D46" s="15"/>
      <c r="E46" s="46"/>
      <c r="F46" s="46"/>
      <c r="G46" s="46"/>
      <c r="H46" s="46"/>
      <c r="I46" s="46"/>
    </row>
  </sheetData>
  <mergeCells count="1">
    <mergeCell ref="A19:I19"/>
  </mergeCells>
  <printOptions horizontalCentered="1"/>
  <pageMargins left="0.75" right="0.75" top="0.6" bottom="0.55000000000000004" header="0.28000000000000003" footer="0.16"/>
  <pageSetup scale="92"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E31F-87C9-4E05-B7DE-6F0866916268}">
  <sheetPr>
    <pageSetUpPr fitToPage="1"/>
  </sheetPr>
  <dimension ref="A1:J76"/>
  <sheetViews>
    <sheetView zoomScaleNormal="100" workbookViewId="0">
      <selection activeCell="A20" sqref="A20:I22"/>
    </sheetView>
  </sheetViews>
  <sheetFormatPr defaultColWidth="8.7109375" defaultRowHeight="12.75" x14ac:dyDescent="0.2"/>
  <cols>
    <col min="1" max="2" width="14.7109375" style="7" customWidth="1"/>
    <col min="3" max="8" width="14" style="7" customWidth="1"/>
    <col min="9" max="9" width="13.140625" style="7" customWidth="1"/>
    <col min="10" max="10" width="6.5703125" style="7" customWidth="1"/>
    <col min="11" max="16384" width="8.7109375" style="7"/>
  </cols>
  <sheetData>
    <row r="1" spans="1:9" x14ac:dyDescent="0.2">
      <c r="A1" s="61"/>
      <c r="B1" s="61"/>
      <c r="C1" s="61"/>
      <c r="D1" s="61"/>
      <c r="E1" s="61"/>
      <c r="F1" s="61"/>
      <c r="G1" s="61"/>
      <c r="H1" s="61"/>
      <c r="I1" s="61"/>
    </row>
    <row r="2" spans="1:9" s="1" customFormat="1" x14ac:dyDescent="0.2">
      <c r="A2" s="39" t="s">
        <v>13</v>
      </c>
      <c r="B2" s="69" t="s">
        <v>49</v>
      </c>
      <c r="C2" s="40"/>
      <c r="D2" s="40"/>
      <c r="E2" s="39"/>
      <c r="F2" s="39"/>
      <c r="G2" s="41" t="s">
        <v>14</v>
      </c>
      <c r="H2" s="69" t="s">
        <v>94</v>
      </c>
      <c r="I2" s="40"/>
    </row>
    <row r="3" spans="1:9" s="1" customFormat="1" x14ac:dyDescent="0.2">
      <c r="A3" s="39" t="s">
        <v>22</v>
      </c>
      <c r="B3" s="69" t="s">
        <v>95</v>
      </c>
      <c r="C3" s="40"/>
      <c r="D3" s="40"/>
      <c r="E3" s="39"/>
      <c r="F3" s="39"/>
      <c r="G3" s="41" t="s">
        <v>15</v>
      </c>
      <c r="H3" s="70" t="s">
        <v>96</v>
      </c>
      <c r="I3" s="42"/>
    </row>
    <row r="4" spans="1:9" s="1" customFormat="1" x14ac:dyDescent="0.2">
      <c r="A4" s="39" t="s">
        <v>16</v>
      </c>
      <c r="B4" s="69" t="s">
        <v>106</v>
      </c>
      <c r="C4" s="40"/>
      <c r="D4" s="40"/>
      <c r="E4" s="39"/>
      <c r="F4" s="39"/>
      <c r="G4" s="41" t="s">
        <v>18</v>
      </c>
      <c r="H4" s="69" t="s">
        <v>54</v>
      </c>
      <c r="I4" s="40"/>
    </row>
    <row r="5" spans="1:9" s="1" customFormat="1" x14ac:dyDescent="0.2">
      <c r="A5" s="39"/>
      <c r="B5" s="69" t="s">
        <v>107</v>
      </c>
      <c r="C5" s="40"/>
      <c r="D5" s="40"/>
      <c r="E5" s="39"/>
      <c r="F5" s="39"/>
      <c r="G5" s="41"/>
      <c r="H5" s="69"/>
      <c r="I5" s="40"/>
    </row>
    <row r="6" spans="1:9" s="1" customFormat="1" x14ac:dyDescent="0.2">
      <c r="A6" s="39" t="s">
        <v>17</v>
      </c>
      <c r="B6" s="69" t="s">
        <v>108</v>
      </c>
      <c r="C6" s="42"/>
      <c r="D6" s="42"/>
      <c r="E6" s="39"/>
      <c r="F6" s="39"/>
      <c r="G6" s="41" t="s">
        <v>19</v>
      </c>
      <c r="H6" s="70" t="s">
        <v>109</v>
      </c>
      <c r="I6" s="42"/>
    </row>
    <row r="7" spans="1:9" s="1" customFormat="1" x14ac:dyDescent="0.2">
      <c r="A7" s="39"/>
      <c r="B7" s="39"/>
      <c r="C7" s="39"/>
      <c r="D7" s="39"/>
      <c r="E7" s="39"/>
      <c r="F7" s="39"/>
      <c r="G7" s="39"/>
      <c r="H7" s="39"/>
      <c r="I7" s="39"/>
    </row>
    <row r="8" spans="1:9" s="1" customFormat="1" x14ac:dyDescent="0.2">
      <c r="A8" s="39"/>
      <c r="B8" s="39"/>
      <c r="C8" s="39"/>
      <c r="D8" s="39"/>
      <c r="E8" s="39"/>
      <c r="F8" s="39"/>
      <c r="G8" s="39"/>
      <c r="H8" s="39"/>
      <c r="I8" s="39"/>
    </row>
    <row r="9" spans="1:9" s="1" customFormat="1" x14ac:dyDescent="0.2">
      <c r="A9" s="189" t="s">
        <v>110</v>
      </c>
      <c r="B9" s="189"/>
      <c r="C9" s="189"/>
      <c r="D9" s="189"/>
      <c r="E9" s="189"/>
      <c r="F9" s="189"/>
      <c r="G9" s="189"/>
      <c r="H9" s="189"/>
      <c r="I9" s="189"/>
    </row>
    <row r="10" spans="1:9" s="1" customFormat="1" x14ac:dyDescent="0.2">
      <c r="A10" s="189"/>
      <c r="B10" s="189"/>
      <c r="C10" s="189"/>
      <c r="D10" s="189"/>
      <c r="E10" s="189"/>
      <c r="F10" s="189"/>
      <c r="G10" s="189"/>
      <c r="H10" s="189"/>
      <c r="I10" s="189"/>
    </row>
    <row r="11" spans="1:9" s="1" customFormat="1" x14ac:dyDescent="0.2">
      <c r="A11" s="189"/>
      <c r="B11" s="189"/>
      <c r="C11" s="189"/>
      <c r="D11" s="189"/>
      <c r="E11" s="189"/>
      <c r="F11" s="189"/>
      <c r="G11" s="189"/>
      <c r="H11" s="189"/>
      <c r="I11" s="189"/>
    </row>
    <row r="12" spans="1:9" s="1" customFormat="1" x14ac:dyDescent="0.2">
      <c r="A12" s="71"/>
      <c r="B12" s="71"/>
      <c r="C12" s="71"/>
      <c r="D12" s="71"/>
      <c r="E12" s="71"/>
      <c r="F12" s="71"/>
      <c r="G12" s="71"/>
      <c r="H12" s="71"/>
      <c r="I12" s="71"/>
    </row>
    <row r="13" spans="1:9" s="1" customFormat="1" x14ac:dyDescent="0.2">
      <c r="A13" s="176" t="s">
        <v>111</v>
      </c>
      <c r="B13" s="176"/>
      <c r="C13" s="176"/>
      <c r="D13" s="176"/>
      <c r="E13" s="176"/>
      <c r="F13" s="176"/>
      <c r="G13" s="176"/>
      <c r="H13" s="176"/>
      <c r="I13" s="176"/>
    </row>
    <row r="14" spans="1:9" s="1" customFormat="1" x14ac:dyDescent="0.2">
      <c r="A14" s="176"/>
      <c r="B14" s="176"/>
      <c r="C14" s="176"/>
      <c r="D14" s="176"/>
      <c r="E14" s="176"/>
      <c r="F14" s="176"/>
      <c r="G14" s="176"/>
      <c r="H14" s="176"/>
      <c r="I14" s="176"/>
    </row>
    <row r="15" spans="1:9" s="1" customFormat="1" x14ac:dyDescent="0.2">
      <c r="A15" s="189" t="s">
        <v>112</v>
      </c>
      <c r="B15" s="189"/>
      <c r="C15" s="189"/>
      <c r="D15" s="189"/>
      <c r="E15" s="189"/>
      <c r="F15" s="189"/>
      <c r="G15" s="189"/>
      <c r="H15" s="189"/>
      <c r="I15" s="189"/>
    </row>
    <row r="16" spans="1:9" s="1" customFormat="1" x14ac:dyDescent="0.2">
      <c r="A16" s="189"/>
      <c r="B16" s="189"/>
      <c r="C16" s="189"/>
      <c r="D16" s="189"/>
      <c r="E16" s="189"/>
      <c r="F16" s="189"/>
      <c r="G16" s="189"/>
      <c r="H16" s="189"/>
      <c r="I16" s="189"/>
    </row>
    <row r="17" spans="1:9" s="1" customFormat="1" x14ac:dyDescent="0.2">
      <c r="A17" s="189"/>
      <c r="B17" s="189"/>
      <c r="C17" s="189"/>
      <c r="D17" s="189"/>
      <c r="E17" s="189"/>
      <c r="F17" s="189"/>
      <c r="G17" s="189"/>
      <c r="H17" s="189"/>
      <c r="I17" s="189"/>
    </row>
    <row r="18" spans="1:9" s="1" customFormat="1" ht="31.5" customHeight="1" x14ac:dyDescent="0.2">
      <c r="A18" s="189"/>
      <c r="B18" s="189"/>
      <c r="C18" s="189"/>
      <c r="D18" s="189"/>
      <c r="E18" s="189"/>
      <c r="F18" s="189"/>
      <c r="G18" s="189"/>
      <c r="H18" s="189"/>
      <c r="I18" s="189"/>
    </row>
    <row r="19" spans="1:9" s="1" customFormat="1" x14ac:dyDescent="0.2">
      <c r="A19" s="71"/>
      <c r="B19" s="71"/>
      <c r="C19" s="71"/>
      <c r="D19" s="71"/>
      <c r="E19" s="71"/>
      <c r="F19" s="71"/>
      <c r="G19" s="71"/>
      <c r="H19" s="71"/>
      <c r="I19" s="71"/>
    </row>
    <row r="20" spans="1:9" s="1" customFormat="1" x14ac:dyDescent="0.2">
      <c r="A20" s="176" t="s">
        <v>113</v>
      </c>
      <c r="B20" s="176"/>
      <c r="C20" s="176"/>
      <c r="D20" s="176"/>
      <c r="E20" s="176"/>
      <c r="F20" s="176"/>
      <c r="G20" s="176"/>
      <c r="H20" s="176"/>
      <c r="I20" s="176"/>
    </row>
    <row r="21" spans="1:9" s="1" customFormat="1" x14ac:dyDescent="0.2">
      <c r="A21" s="176"/>
      <c r="B21" s="176"/>
      <c r="C21" s="176"/>
      <c r="D21" s="176"/>
      <c r="E21" s="176"/>
      <c r="F21" s="176"/>
      <c r="G21" s="176"/>
      <c r="H21" s="176"/>
      <c r="I21" s="176"/>
    </row>
    <row r="22" spans="1:9" s="1" customFormat="1" ht="27.75" customHeight="1" x14ac:dyDescent="0.2">
      <c r="A22" s="176"/>
      <c r="B22" s="176"/>
      <c r="C22" s="176"/>
      <c r="D22" s="176"/>
      <c r="E22" s="176"/>
      <c r="F22" s="176"/>
      <c r="G22" s="176"/>
      <c r="H22" s="176"/>
      <c r="I22" s="176"/>
    </row>
    <row r="23" spans="1:9" s="1" customFormat="1" x14ac:dyDescent="0.2">
      <c r="A23" s="39"/>
      <c r="B23" s="39"/>
      <c r="C23" s="39"/>
      <c r="D23" s="39"/>
      <c r="E23" s="39"/>
      <c r="F23" s="39"/>
      <c r="G23" s="39"/>
      <c r="H23" s="39"/>
      <c r="I23" s="39"/>
    </row>
    <row r="24" spans="1:9" s="1" customFormat="1" x14ac:dyDescent="0.2">
      <c r="A24" s="176" t="s">
        <v>114</v>
      </c>
      <c r="B24" s="176"/>
      <c r="C24" s="176"/>
      <c r="D24" s="176"/>
      <c r="E24" s="176"/>
      <c r="F24" s="176"/>
      <c r="G24" s="176"/>
      <c r="H24" s="176"/>
      <c r="I24" s="176"/>
    </row>
    <row r="25" spans="1:9" s="1" customFormat="1" x14ac:dyDescent="0.2">
      <c r="A25" s="176"/>
      <c r="B25" s="176"/>
      <c r="C25" s="176"/>
      <c r="D25" s="176"/>
      <c r="E25" s="176"/>
      <c r="F25" s="176"/>
      <c r="G25" s="176"/>
      <c r="H25" s="176"/>
      <c r="I25" s="176"/>
    </row>
    <row r="26" spans="1:9" s="1" customFormat="1" x14ac:dyDescent="0.2">
      <c r="A26" s="176"/>
      <c r="B26" s="176"/>
      <c r="C26" s="176"/>
      <c r="D26" s="176"/>
      <c r="E26" s="176"/>
      <c r="F26" s="176"/>
      <c r="G26" s="176"/>
      <c r="H26" s="176"/>
      <c r="I26" s="176"/>
    </row>
    <row r="27" spans="1:9" s="1" customFormat="1" x14ac:dyDescent="0.2">
      <c r="B27" s="39"/>
      <c r="C27" s="39"/>
      <c r="D27" s="39"/>
      <c r="E27" s="39"/>
      <c r="F27" s="39"/>
      <c r="G27" s="39"/>
      <c r="H27" s="39"/>
      <c r="I27" s="39"/>
    </row>
    <row r="28" spans="1:9" s="1" customFormat="1" x14ac:dyDescent="0.2">
      <c r="A28" s="176" t="s">
        <v>115</v>
      </c>
      <c r="B28" s="176"/>
      <c r="C28" s="176"/>
      <c r="D28" s="176"/>
      <c r="E28" s="176"/>
      <c r="F28" s="176"/>
      <c r="G28" s="176"/>
      <c r="H28" s="176"/>
      <c r="I28" s="176"/>
    </row>
    <row r="29" spans="1:9" s="1" customFormat="1" x14ac:dyDescent="0.2">
      <c r="A29" s="176"/>
      <c r="B29" s="176"/>
      <c r="C29" s="176"/>
      <c r="D29" s="176"/>
      <c r="E29" s="176"/>
      <c r="F29" s="176"/>
      <c r="G29" s="176"/>
      <c r="H29" s="176"/>
      <c r="I29" s="176"/>
    </row>
    <row r="30" spans="1:9" s="1" customFormat="1" x14ac:dyDescent="0.2">
      <c r="A30" s="176"/>
      <c r="B30" s="176"/>
      <c r="C30" s="176"/>
      <c r="D30" s="176"/>
      <c r="E30" s="176"/>
      <c r="F30" s="176"/>
      <c r="G30" s="176"/>
      <c r="H30" s="176"/>
      <c r="I30" s="176"/>
    </row>
    <row r="31" spans="1:9" s="1" customFormat="1" x14ac:dyDescent="0.2">
      <c r="A31" s="176"/>
      <c r="B31" s="176"/>
      <c r="C31" s="176"/>
      <c r="D31" s="176"/>
      <c r="E31" s="176"/>
      <c r="F31" s="176"/>
      <c r="G31" s="176"/>
      <c r="H31" s="176"/>
      <c r="I31" s="176"/>
    </row>
    <row r="32" spans="1:9" s="1" customFormat="1" x14ac:dyDescent="0.2">
      <c r="A32" s="176"/>
      <c r="B32" s="176"/>
      <c r="C32" s="176"/>
      <c r="D32" s="176"/>
      <c r="E32" s="176"/>
      <c r="F32" s="176"/>
      <c r="G32" s="176"/>
      <c r="H32" s="176"/>
      <c r="I32" s="176"/>
    </row>
    <row r="33" spans="1:9" s="1" customFormat="1" x14ac:dyDescent="0.2">
      <c r="A33" s="176"/>
      <c r="B33" s="176"/>
      <c r="C33" s="176"/>
      <c r="D33" s="176"/>
      <c r="E33" s="176"/>
      <c r="F33" s="176"/>
      <c r="G33" s="176"/>
      <c r="H33" s="176"/>
      <c r="I33" s="176"/>
    </row>
    <row r="34" spans="1:9" s="1" customFormat="1" x14ac:dyDescent="0.2">
      <c r="A34" s="72"/>
      <c r="B34" s="72"/>
      <c r="C34" s="72"/>
      <c r="D34" s="72"/>
      <c r="E34" s="72"/>
      <c r="F34" s="72"/>
      <c r="G34" s="72"/>
      <c r="H34" s="72"/>
      <c r="I34" s="72"/>
    </row>
    <row r="35" spans="1:9" s="1" customFormat="1" x14ac:dyDescent="0.2">
      <c r="A35" s="207" t="s">
        <v>427</v>
      </c>
      <c r="B35" s="207"/>
      <c r="C35" s="207"/>
      <c r="D35" s="207"/>
      <c r="E35" s="207"/>
      <c r="F35" s="207"/>
      <c r="G35" s="207"/>
      <c r="H35" s="207"/>
      <c r="I35" s="207"/>
    </row>
    <row r="36" spans="1:9" s="1" customFormat="1" x14ac:dyDescent="0.2">
      <c r="A36" s="207"/>
      <c r="B36" s="207"/>
      <c r="C36" s="207"/>
      <c r="D36" s="207"/>
      <c r="E36" s="207"/>
      <c r="F36" s="207"/>
      <c r="G36" s="207"/>
      <c r="H36" s="207"/>
      <c r="I36" s="207"/>
    </row>
    <row r="37" spans="1:9" s="1" customFormat="1" x14ac:dyDescent="0.2">
      <c r="A37" s="207"/>
      <c r="B37" s="207"/>
      <c r="C37" s="207"/>
      <c r="D37" s="207"/>
      <c r="E37" s="207"/>
      <c r="F37" s="207"/>
      <c r="G37" s="207"/>
      <c r="H37" s="207"/>
      <c r="I37" s="207"/>
    </row>
    <row r="38" spans="1:9" s="1" customFormat="1" x14ac:dyDescent="0.2">
      <c r="A38" s="207"/>
      <c r="B38" s="207"/>
      <c r="C38" s="207"/>
      <c r="D38" s="207"/>
      <c r="E38" s="207"/>
      <c r="F38" s="207"/>
      <c r="G38" s="207"/>
      <c r="H38" s="207"/>
      <c r="I38" s="207"/>
    </row>
    <row r="39" spans="1:9" s="1" customFormat="1" x14ac:dyDescent="0.2">
      <c r="A39" s="207" t="s">
        <v>116</v>
      </c>
      <c r="B39" s="207"/>
      <c r="C39" s="207"/>
      <c r="D39" s="207"/>
      <c r="E39" s="207"/>
      <c r="F39" s="207"/>
      <c r="G39" s="207"/>
      <c r="H39" s="207"/>
      <c r="I39" s="207"/>
    </row>
    <row r="40" spans="1:9" s="1" customFormat="1" x14ac:dyDescent="0.2">
      <c r="A40" s="207"/>
      <c r="B40" s="207"/>
      <c r="C40" s="207"/>
      <c r="D40" s="207"/>
      <c r="E40" s="207"/>
      <c r="F40" s="207"/>
      <c r="G40" s="207"/>
      <c r="H40" s="207"/>
      <c r="I40" s="207"/>
    </row>
    <row r="41" spans="1:9" s="1" customFormat="1" x14ac:dyDescent="0.2">
      <c r="A41" s="207"/>
      <c r="B41" s="207"/>
      <c r="C41" s="207"/>
      <c r="D41" s="207"/>
      <c r="E41" s="207"/>
      <c r="F41" s="207"/>
      <c r="G41" s="207"/>
      <c r="H41" s="207"/>
      <c r="I41" s="207"/>
    </row>
    <row r="42" spans="1:9" s="1" customFormat="1" x14ac:dyDescent="0.2">
      <c r="A42" s="207"/>
      <c r="B42" s="207"/>
      <c r="C42" s="207"/>
      <c r="D42" s="207"/>
      <c r="E42" s="207"/>
      <c r="F42" s="207"/>
      <c r="G42" s="207"/>
      <c r="H42" s="207"/>
      <c r="I42" s="207"/>
    </row>
    <row r="43" spans="1:9" s="1" customFormat="1" x14ac:dyDescent="0.2">
      <c r="A43" s="72"/>
      <c r="B43" s="72"/>
      <c r="C43" s="72"/>
      <c r="D43" s="72"/>
      <c r="E43" s="72"/>
      <c r="F43" s="72"/>
      <c r="G43" s="72"/>
      <c r="H43" s="72"/>
      <c r="I43" s="72"/>
    </row>
    <row r="44" spans="1:9" s="1" customFormat="1" x14ac:dyDescent="0.2">
      <c r="A44" s="72"/>
      <c r="B44" s="72"/>
      <c r="C44" s="72"/>
      <c r="D44" s="72"/>
      <c r="E44" s="72"/>
      <c r="F44" s="72"/>
      <c r="G44" s="72"/>
      <c r="H44" s="72"/>
      <c r="I44" s="72"/>
    </row>
    <row r="45" spans="1:9" s="1" customFormat="1" x14ac:dyDescent="0.2">
      <c r="A45" s="72"/>
      <c r="B45" s="72"/>
      <c r="C45" s="72"/>
      <c r="D45" s="72"/>
      <c r="E45" s="72"/>
      <c r="F45" s="72"/>
      <c r="G45" s="72"/>
      <c r="H45" s="72"/>
      <c r="I45" s="72"/>
    </row>
    <row r="46" spans="1:9" s="1" customFormat="1" x14ac:dyDescent="0.2">
      <c r="A46" s="72"/>
      <c r="B46" s="72"/>
      <c r="C46" s="72"/>
      <c r="D46" s="72"/>
      <c r="E46" s="72"/>
      <c r="F46" s="72"/>
      <c r="G46" s="72"/>
      <c r="H46" s="72"/>
      <c r="I46" s="72"/>
    </row>
    <row r="47" spans="1:9" s="1" customFormat="1" x14ac:dyDescent="0.2">
      <c r="A47" s="72"/>
      <c r="B47" s="72"/>
      <c r="C47" s="72"/>
      <c r="D47" s="72"/>
      <c r="E47" s="72"/>
      <c r="F47" s="72"/>
      <c r="G47" s="72"/>
      <c r="H47" s="72"/>
      <c r="I47" s="72"/>
    </row>
    <row r="48" spans="1:9" s="1" customFormat="1" x14ac:dyDescent="0.2">
      <c r="A48" s="39"/>
      <c r="B48" s="39"/>
      <c r="C48" s="39"/>
      <c r="D48" s="39"/>
      <c r="E48" s="39"/>
      <c r="F48" s="39"/>
      <c r="G48" s="39"/>
      <c r="H48" s="39"/>
      <c r="I48" s="39"/>
    </row>
    <row r="49" spans="1:10" s="1" customFormat="1" x14ac:dyDescent="0.2">
      <c r="A49" s="181" t="s">
        <v>12</v>
      </c>
      <c r="B49" s="182"/>
      <c r="C49" s="182"/>
      <c r="D49" s="182"/>
      <c r="E49" s="182"/>
      <c r="F49" s="182"/>
      <c r="G49" s="182"/>
      <c r="H49" s="182"/>
      <c r="I49" s="183"/>
    </row>
    <row r="50" spans="1:10" s="1" customFormat="1" x14ac:dyDescent="0.2">
      <c r="A50" s="43"/>
      <c r="B50" s="44"/>
      <c r="C50" s="45" t="s">
        <v>27</v>
      </c>
      <c r="D50" s="45" t="s">
        <v>28</v>
      </c>
      <c r="E50" s="45" t="s">
        <v>31</v>
      </c>
      <c r="F50" s="45" t="s">
        <v>33</v>
      </c>
      <c r="G50" s="45" t="s">
        <v>34</v>
      </c>
      <c r="H50" s="45" t="s">
        <v>35</v>
      </c>
      <c r="I50" s="45" t="s">
        <v>36</v>
      </c>
    </row>
    <row r="51" spans="1:10" s="1" customFormat="1" x14ac:dyDescent="0.2">
      <c r="A51" s="43"/>
      <c r="B51" s="44"/>
      <c r="C51" s="11" t="s">
        <v>10</v>
      </c>
      <c r="D51" s="63" t="s">
        <v>10</v>
      </c>
      <c r="E51" s="13" t="s">
        <v>10</v>
      </c>
      <c r="F51" s="13" t="s">
        <v>10</v>
      </c>
      <c r="G51" s="13" t="s">
        <v>10</v>
      </c>
      <c r="H51" s="13" t="s">
        <v>11</v>
      </c>
      <c r="I51" s="13" t="s">
        <v>11</v>
      </c>
    </row>
    <row r="52" spans="1:10" x14ac:dyDescent="0.2">
      <c r="A52" s="73" t="s">
        <v>0</v>
      </c>
      <c r="B52" s="74"/>
      <c r="C52" s="75">
        <v>0</v>
      </c>
      <c r="D52" s="75">
        <v>0</v>
      </c>
      <c r="E52" s="75">
        <v>0</v>
      </c>
      <c r="F52" s="24">
        <v>900000</v>
      </c>
      <c r="G52" s="24">
        <v>3200000</v>
      </c>
      <c r="H52" s="24">
        <v>6400000</v>
      </c>
      <c r="I52" s="24">
        <v>6400000</v>
      </c>
    </row>
    <row r="53" spans="1:10" x14ac:dyDescent="0.2">
      <c r="A53" s="73" t="s">
        <v>1</v>
      </c>
      <c r="B53" s="74"/>
      <c r="C53" s="75">
        <f t="shared" ref="C53:I53" si="0">B64</f>
        <v>0</v>
      </c>
      <c r="D53" s="75">
        <f t="shared" si="0"/>
        <v>0</v>
      </c>
      <c r="E53" s="75">
        <f t="shared" si="0"/>
        <v>0</v>
      </c>
      <c r="F53" s="75">
        <f t="shared" si="0"/>
        <v>0</v>
      </c>
      <c r="G53" s="75">
        <f t="shared" si="0"/>
        <v>3211104.73</v>
      </c>
      <c r="H53" s="75">
        <f t="shared" si="0"/>
        <v>7464813.7800000003</v>
      </c>
      <c r="I53" s="75">
        <f t="shared" si="0"/>
        <v>8964813.7800000012</v>
      </c>
    </row>
    <row r="54" spans="1:10" x14ac:dyDescent="0.2">
      <c r="A54" s="73" t="s">
        <v>2</v>
      </c>
      <c r="B54" s="74"/>
      <c r="C54" s="75">
        <v>0</v>
      </c>
      <c r="D54" s="75">
        <v>0</v>
      </c>
      <c r="E54" s="75">
        <v>0</v>
      </c>
      <c r="F54" s="24">
        <v>3437517.33</v>
      </c>
      <c r="G54" s="24">
        <v>5563571.3499999996</v>
      </c>
      <c r="H54" s="24">
        <v>4000000</v>
      </c>
      <c r="I54" s="24">
        <v>4000000</v>
      </c>
      <c r="J54" s="76"/>
    </row>
    <row r="55" spans="1:10" x14ac:dyDescent="0.2">
      <c r="A55" s="73" t="s">
        <v>3</v>
      </c>
      <c r="B55" s="74"/>
      <c r="C55" s="75">
        <v>0</v>
      </c>
      <c r="D55" s="75">
        <v>0</v>
      </c>
      <c r="E55" s="77">
        <v>0</v>
      </c>
      <c r="F55" s="24">
        <v>226412.6</v>
      </c>
      <c r="G55" s="24">
        <v>1309862.3</v>
      </c>
      <c r="H55" s="24">
        <v>2500000</v>
      </c>
      <c r="I55" s="24">
        <v>2500000</v>
      </c>
    </row>
    <row r="56" spans="1:10" x14ac:dyDescent="0.2">
      <c r="A56" s="73"/>
      <c r="B56" s="74"/>
      <c r="C56" s="75"/>
      <c r="D56" s="75"/>
      <c r="E56" s="75"/>
      <c r="F56" s="75"/>
      <c r="G56" s="24"/>
      <c r="H56" s="24"/>
      <c r="I56" s="24"/>
    </row>
    <row r="57" spans="1:10" x14ac:dyDescent="0.2">
      <c r="A57" s="17" t="s">
        <v>4</v>
      </c>
      <c r="B57" s="5"/>
      <c r="C57" s="21"/>
      <c r="D57" s="21"/>
      <c r="E57" s="21"/>
      <c r="F57" s="21"/>
      <c r="G57" s="21"/>
      <c r="H57" s="21"/>
      <c r="I57" s="19"/>
    </row>
    <row r="58" spans="1:10" x14ac:dyDescent="0.2">
      <c r="A58" s="17" t="s">
        <v>32</v>
      </c>
      <c r="B58" s="18"/>
      <c r="C58" s="20"/>
      <c r="D58" s="21"/>
      <c r="E58" s="21"/>
      <c r="F58" s="21"/>
      <c r="G58" s="21"/>
      <c r="H58" s="21"/>
      <c r="I58" s="19"/>
    </row>
    <row r="59" spans="1:10" x14ac:dyDescent="0.2">
      <c r="A59" s="22"/>
      <c r="B59" s="23"/>
      <c r="C59" s="24"/>
      <c r="D59" s="24"/>
      <c r="E59" s="24"/>
      <c r="F59" s="24"/>
      <c r="G59" s="24"/>
      <c r="H59" s="24"/>
      <c r="I59" s="24"/>
    </row>
    <row r="60" spans="1:10" x14ac:dyDescent="0.2">
      <c r="A60" s="22"/>
      <c r="B60" s="23"/>
      <c r="C60" s="24"/>
      <c r="D60" s="24"/>
      <c r="E60" s="24"/>
      <c r="F60" s="24"/>
      <c r="G60" s="24"/>
      <c r="H60" s="24"/>
      <c r="I60" s="24"/>
    </row>
    <row r="61" spans="1:10" x14ac:dyDescent="0.2">
      <c r="A61" s="22"/>
      <c r="B61" s="23"/>
      <c r="C61" s="24"/>
      <c r="D61" s="24"/>
      <c r="E61" s="24"/>
      <c r="F61" s="24"/>
      <c r="G61" s="24"/>
      <c r="H61" s="24"/>
      <c r="I61" s="24"/>
    </row>
    <row r="62" spans="1:10" x14ac:dyDescent="0.2">
      <c r="A62" s="17" t="s">
        <v>5</v>
      </c>
      <c r="B62" s="18"/>
      <c r="C62" s="19">
        <f t="shared" ref="C62:F62" si="1">SUM(C59:C61)</f>
        <v>0</v>
      </c>
      <c r="D62" s="19">
        <f t="shared" si="1"/>
        <v>0</v>
      </c>
      <c r="E62" s="19">
        <f t="shared" si="1"/>
        <v>0</v>
      </c>
      <c r="F62" s="19">
        <f t="shared" si="1"/>
        <v>0</v>
      </c>
      <c r="G62" s="19">
        <f t="shared" ref="G62:I62" si="2">SUM(G59:G61)</f>
        <v>0</v>
      </c>
      <c r="H62" s="19">
        <f t="shared" si="2"/>
        <v>0</v>
      </c>
      <c r="I62" s="19">
        <f t="shared" si="2"/>
        <v>0</v>
      </c>
    </row>
    <row r="63" spans="1:10" x14ac:dyDescent="0.2">
      <c r="A63" s="73"/>
      <c r="B63" s="74"/>
      <c r="C63" s="75"/>
      <c r="D63" s="75"/>
      <c r="E63" s="75"/>
      <c r="F63" s="75"/>
      <c r="G63" s="24"/>
      <c r="H63" s="24"/>
      <c r="I63" s="24"/>
    </row>
    <row r="64" spans="1:10" x14ac:dyDescent="0.2">
      <c r="A64" s="73" t="s">
        <v>7</v>
      </c>
      <c r="B64" s="74"/>
      <c r="C64" s="77">
        <f t="shared" ref="C64" si="3">+C53+C54-C55+C62</f>
        <v>0</v>
      </c>
      <c r="D64" s="77">
        <f>+D53+D54-D55+D62</f>
        <v>0</v>
      </c>
      <c r="E64" s="77">
        <f t="shared" ref="E64" si="4">+E53+E54-E55+E62</f>
        <v>0</v>
      </c>
      <c r="F64" s="77">
        <f>+F53+F54-F55+F62</f>
        <v>3211104.73</v>
      </c>
      <c r="G64" s="19">
        <f>+G53+G54-G55+G62</f>
        <v>7464813.7800000003</v>
      </c>
      <c r="H64" s="19">
        <f>+H53+H54-H55+H62</f>
        <v>8964813.7800000012</v>
      </c>
      <c r="I64" s="19">
        <f t="shared" ref="I64" si="5">+I53+I54-I55+I62</f>
        <v>10464813.780000001</v>
      </c>
    </row>
    <row r="65" spans="1:9" x14ac:dyDescent="0.2">
      <c r="A65" s="78"/>
      <c r="B65" s="79"/>
      <c r="C65" s="80"/>
      <c r="D65" s="80"/>
      <c r="E65" s="75"/>
      <c r="F65" s="75"/>
      <c r="G65" s="24"/>
      <c r="H65" s="24"/>
      <c r="I65" s="24"/>
    </row>
    <row r="66" spans="1:9" x14ac:dyDescent="0.2">
      <c r="A66" s="73" t="s">
        <v>24</v>
      </c>
      <c r="B66" s="74"/>
      <c r="C66" s="80"/>
      <c r="D66" s="80"/>
      <c r="E66" s="75"/>
      <c r="F66" s="75">
        <v>643297.01</v>
      </c>
      <c r="G66" s="24">
        <v>2405726.27</v>
      </c>
      <c r="H66" s="24">
        <v>3000000</v>
      </c>
      <c r="I66" s="24">
        <v>3000000</v>
      </c>
    </row>
    <row r="67" spans="1:9" x14ac:dyDescent="0.2">
      <c r="A67" s="78"/>
      <c r="B67" s="79"/>
      <c r="C67" s="80"/>
      <c r="D67" s="80"/>
      <c r="E67" s="75"/>
      <c r="F67" s="75"/>
      <c r="G67" s="75"/>
      <c r="H67" s="75"/>
      <c r="I67" s="75"/>
    </row>
    <row r="68" spans="1:9" x14ac:dyDescent="0.2">
      <c r="A68" s="73" t="s">
        <v>25</v>
      </c>
      <c r="B68" s="81"/>
      <c r="C68" s="82">
        <f t="shared" ref="C68:E68" si="6">C64-C66</f>
        <v>0</v>
      </c>
      <c r="D68" s="82">
        <f t="shared" si="6"/>
        <v>0</v>
      </c>
      <c r="E68" s="83">
        <f t="shared" si="6"/>
        <v>0</v>
      </c>
      <c r="F68" s="83">
        <f>F64-F66</f>
        <v>2567807.7199999997</v>
      </c>
      <c r="G68" s="83">
        <f>G64-G66</f>
        <v>5059087.51</v>
      </c>
      <c r="H68" s="83">
        <f t="shared" ref="H68" si="7">H64-H66</f>
        <v>5964813.7800000012</v>
      </c>
      <c r="I68" s="83">
        <f>I64-I66</f>
        <v>7464813.7800000012</v>
      </c>
    </row>
    <row r="69" spans="1:9" s="1" customFormat="1" x14ac:dyDescent="0.2">
      <c r="A69" s="53"/>
      <c r="B69" s="53"/>
      <c r="C69" s="54"/>
      <c r="D69" s="54"/>
      <c r="E69" s="54"/>
      <c r="F69" s="54"/>
      <c r="G69" s="54"/>
      <c r="H69" s="54"/>
      <c r="I69" s="54"/>
    </row>
    <row r="70" spans="1:9" s="1" customFormat="1" x14ac:dyDescent="0.2">
      <c r="A70" s="55" t="s">
        <v>26</v>
      </c>
      <c r="B70" s="40"/>
      <c r="C70" s="35"/>
      <c r="D70" s="35"/>
      <c r="E70" s="56"/>
      <c r="F70" s="56"/>
      <c r="G70" s="56"/>
      <c r="H70" s="56"/>
      <c r="I70" s="56"/>
    </row>
    <row r="71" spans="1:9" s="1" customFormat="1" x14ac:dyDescent="0.2">
      <c r="A71" s="57" t="s">
        <v>30</v>
      </c>
      <c r="B71" s="50"/>
      <c r="C71" s="28"/>
      <c r="D71" s="28"/>
      <c r="E71" s="58"/>
      <c r="F71" s="58"/>
      <c r="G71" s="58"/>
      <c r="H71" s="58"/>
      <c r="I71" s="58"/>
    </row>
    <row r="72" spans="1:9" s="1" customFormat="1" x14ac:dyDescent="0.2">
      <c r="A72" s="43"/>
      <c r="B72" s="44"/>
      <c r="C72" s="46"/>
      <c r="D72" s="46"/>
      <c r="E72" s="46"/>
      <c r="F72" s="46"/>
      <c r="G72" s="46"/>
      <c r="H72" s="46"/>
      <c r="I72" s="46"/>
    </row>
    <row r="73" spans="1:9" s="1" customFormat="1" x14ac:dyDescent="0.2">
      <c r="A73" s="43" t="s">
        <v>6</v>
      </c>
      <c r="B73" s="44"/>
      <c r="C73" s="15"/>
      <c r="D73" s="15"/>
      <c r="E73" s="46"/>
      <c r="F73" s="46"/>
      <c r="G73" s="46"/>
      <c r="H73" s="46"/>
      <c r="I73" s="46"/>
    </row>
    <row r="74" spans="1:9" s="1" customFormat="1" x14ac:dyDescent="0.2">
      <c r="A74" s="43"/>
      <c r="B74" s="44"/>
      <c r="C74" s="15"/>
      <c r="D74" s="15"/>
      <c r="E74" s="46"/>
      <c r="F74" s="46"/>
      <c r="G74" s="46"/>
      <c r="H74" s="46"/>
      <c r="I74" s="46"/>
    </row>
    <row r="75" spans="1:9" s="1" customFormat="1" x14ac:dyDescent="0.2">
      <c r="A75" s="57" t="s">
        <v>8</v>
      </c>
      <c r="B75" s="51"/>
      <c r="C75" s="15"/>
      <c r="D75" s="15"/>
      <c r="E75" s="46"/>
      <c r="F75" s="46"/>
      <c r="G75" s="46"/>
      <c r="H75" s="46"/>
      <c r="I75" s="46"/>
    </row>
    <row r="76" spans="1:9" s="1" customFormat="1" x14ac:dyDescent="0.2">
      <c r="A76" s="59" t="s">
        <v>9</v>
      </c>
      <c r="B76" s="60"/>
      <c r="C76" s="15"/>
      <c r="D76" s="15"/>
      <c r="E76" s="46"/>
      <c r="F76" s="46"/>
      <c r="G76" s="46"/>
      <c r="H76" s="46"/>
      <c r="I76" s="46"/>
    </row>
  </sheetData>
  <sheetProtection selectLockedCells="1"/>
  <mergeCells count="9">
    <mergeCell ref="A35:I38"/>
    <mergeCell ref="A39:I42"/>
    <mergeCell ref="A49:I49"/>
    <mergeCell ref="A9:I11"/>
    <mergeCell ref="A13:I14"/>
    <mergeCell ref="A15:I18"/>
    <mergeCell ref="A20:I22"/>
    <mergeCell ref="A24:I26"/>
    <mergeCell ref="A28:I33"/>
  </mergeCells>
  <printOptions horizontalCentered="1"/>
  <pageMargins left="0.75" right="0.75" top="0.6" bottom="0.55000000000000004" header="0.28000000000000003" footer="0.16"/>
  <pageSetup scale="53"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B090-87B8-4221-BA32-0F949A154783}">
  <sheetPr>
    <pageSetUpPr fitToPage="1"/>
  </sheetPr>
  <dimension ref="A1:N42"/>
  <sheetViews>
    <sheetView topLeftCell="A6" zoomScaleNormal="100" zoomScaleSheetLayoutView="100" workbookViewId="0">
      <selection activeCell="A11" sqref="A11:I11"/>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1" spans="1:14" x14ac:dyDescent="0.2">
      <c r="A1" s="61"/>
      <c r="B1" s="61"/>
      <c r="C1" s="61"/>
      <c r="D1" s="61"/>
      <c r="E1" s="61"/>
      <c r="F1" s="61"/>
      <c r="G1" s="61"/>
      <c r="H1" s="61"/>
      <c r="I1" s="61"/>
    </row>
    <row r="2" spans="1:14" x14ac:dyDescent="0.2">
      <c r="A2" s="61" t="s">
        <v>13</v>
      </c>
      <c r="B2" s="69" t="s">
        <v>49</v>
      </c>
      <c r="C2" s="69"/>
      <c r="D2" s="69"/>
      <c r="E2" s="61"/>
      <c r="F2" s="61"/>
      <c r="G2" s="121" t="s">
        <v>14</v>
      </c>
      <c r="H2" s="40" t="s">
        <v>303</v>
      </c>
      <c r="I2" s="69"/>
    </row>
    <row r="3" spans="1:14" x14ac:dyDescent="0.2">
      <c r="A3" s="61" t="s">
        <v>22</v>
      </c>
      <c r="B3" s="69" t="s">
        <v>304</v>
      </c>
      <c r="C3" s="69"/>
      <c r="D3" s="69"/>
      <c r="E3" s="61"/>
      <c r="F3" s="61"/>
      <c r="G3" s="121" t="s">
        <v>15</v>
      </c>
      <c r="H3" s="42" t="s">
        <v>305</v>
      </c>
      <c r="I3" s="70"/>
    </row>
    <row r="4" spans="1:14" x14ac:dyDescent="0.2">
      <c r="A4" s="61" t="s">
        <v>16</v>
      </c>
      <c r="B4" s="69" t="s">
        <v>404</v>
      </c>
      <c r="C4" s="69"/>
      <c r="D4" s="69"/>
      <c r="E4" s="61"/>
      <c r="F4" s="61"/>
      <c r="G4" s="121" t="s">
        <v>18</v>
      </c>
      <c r="H4" s="69" t="s">
        <v>54</v>
      </c>
      <c r="I4" s="69"/>
    </row>
    <row r="5" spans="1:14" x14ac:dyDescent="0.2">
      <c r="A5" s="61" t="s">
        <v>17</v>
      </c>
      <c r="B5" s="69" t="s">
        <v>405</v>
      </c>
      <c r="C5" s="70"/>
      <c r="D5" s="70"/>
      <c r="E5" s="61"/>
      <c r="F5" s="61"/>
      <c r="G5" s="121" t="s">
        <v>19</v>
      </c>
      <c r="H5" s="70" t="s">
        <v>406</v>
      </c>
      <c r="I5" s="70"/>
    </row>
    <row r="6" spans="1:14" ht="3" customHeight="1" x14ac:dyDescent="0.2">
      <c r="A6" s="61"/>
      <c r="B6" s="61"/>
      <c r="C6" s="61"/>
      <c r="D6" s="61"/>
      <c r="E6" s="61"/>
      <c r="F6" s="61"/>
      <c r="G6" s="61"/>
      <c r="H6" s="61"/>
      <c r="I6" s="61"/>
    </row>
    <row r="7" spans="1:14" ht="54.75" customHeight="1" x14ac:dyDescent="0.2">
      <c r="A7" s="188" t="s">
        <v>432</v>
      </c>
      <c r="B7" s="188"/>
      <c r="C7" s="188"/>
      <c r="D7" s="188"/>
      <c r="E7" s="188"/>
      <c r="F7" s="188"/>
      <c r="G7" s="188"/>
      <c r="H7" s="188"/>
      <c r="I7" s="188"/>
    </row>
    <row r="8" spans="1:14" ht="5.45" customHeight="1" x14ac:dyDescent="0.2">
      <c r="A8" s="61"/>
      <c r="B8" s="61"/>
      <c r="C8" s="61"/>
      <c r="D8" s="61"/>
      <c r="E8" s="61"/>
      <c r="F8" s="61"/>
      <c r="G8" s="61"/>
      <c r="H8" s="61"/>
      <c r="I8" s="61"/>
    </row>
    <row r="9" spans="1:14" ht="27.75" customHeight="1" x14ac:dyDescent="0.2">
      <c r="A9" s="179" t="s">
        <v>407</v>
      </c>
      <c r="B9" s="179"/>
      <c r="C9" s="179"/>
      <c r="D9" s="179"/>
      <c r="E9" s="179"/>
      <c r="F9" s="179"/>
      <c r="G9" s="179"/>
      <c r="H9" s="179"/>
      <c r="I9" s="179"/>
    </row>
    <row r="10" spans="1:14" ht="7.5" customHeight="1" x14ac:dyDescent="0.2">
      <c r="A10" s="61"/>
      <c r="B10" s="61"/>
      <c r="C10" s="61"/>
      <c r="D10" s="61"/>
      <c r="E10" s="61"/>
      <c r="F10" s="61"/>
      <c r="G10" s="61"/>
      <c r="H10" s="61"/>
      <c r="I10" s="61"/>
    </row>
    <row r="11" spans="1:14" ht="84.75" customHeight="1" x14ac:dyDescent="0.2">
      <c r="A11" s="189" t="s">
        <v>433</v>
      </c>
      <c r="B11" s="189"/>
      <c r="C11" s="189"/>
      <c r="D11" s="189"/>
      <c r="E11" s="189"/>
      <c r="F11" s="189"/>
      <c r="G11" s="189"/>
      <c r="H11" s="189"/>
      <c r="I11" s="189"/>
    </row>
    <row r="12" spans="1:14" ht="12" customHeight="1" x14ac:dyDescent="0.2">
      <c r="A12" s="188" t="s">
        <v>321</v>
      </c>
      <c r="B12" s="188"/>
      <c r="C12" s="188"/>
      <c r="D12" s="188"/>
      <c r="E12" s="188"/>
      <c r="F12" s="188"/>
      <c r="G12" s="188"/>
      <c r="H12" s="188"/>
      <c r="I12" s="188"/>
    </row>
    <row r="13" spans="1:14" ht="6" customHeight="1" x14ac:dyDescent="0.2">
      <c r="A13" s="61"/>
      <c r="B13" s="61"/>
      <c r="C13" s="61"/>
      <c r="D13" s="61"/>
      <c r="E13" s="61"/>
      <c r="F13" s="61"/>
      <c r="G13" s="61"/>
      <c r="H13" s="61"/>
      <c r="I13" s="61"/>
    </row>
    <row r="14" spans="1:14" ht="45.2" customHeight="1" x14ac:dyDescent="0.2">
      <c r="A14" s="176" t="s">
        <v>408</v>
      </c>
      <c r="B14" s="176"/>
      <c r="C14" s="176"/>
      <c r="D14" s="176"/>
      <c r="E14" s="176"/>
      <c r="F14" s="176"/>
      <c r="G14" s="176"/>
      <c r="H14" s="176"/>
      <c r="I14" s="176"/>
    </row>
    <row r="15" spans="1:14" ht="1.7" customHeight="1" x14ac:dyDescent="0.2">
      <c r="A15" s="61"/>
      <c r="B15" s="61"/>
      <c r="C15" s="61"/>
      <c r="D15" s="61"/>
      <c r="E15" s="61"/>
      <c r="F15" s="61"/>
      <c r="G15" s="61"/>
      <c r="H15" s="61"/>
      <c r="I15" s="61"/>
    </row>
    <row r="16" spans="1:14" x14ac:dyDescent="0.2">
      <c r="A16" s="190" t="s">
        <v>12</v>
      </c>
      <c r="B16" s="191"/>
      <c r="C16" s="191"/>
      <c r="D16" s="191"/>
      <c r="E16" s="191"/>
      <c r="F16" s="191"/>
      <c r="G16" s="191"/>
      <c r="H16" s="191"/>
      <c r="I16" s="192"/>
      <c r="N16" s="155"/>
    </row>
    <row r="17" spans="1:11" s="1" customFormat="1" x14ac:dyDescent="0.2">
      <c r="A17" s="43"/>
      <c r="B17" s="44"/>
      <c r="C17" s="45" t="s">
        <v>27</v>
      </c>
      <c r="D17" s="45" t="s">
        <v>28</v>
      </c>
      <c r="E17" s="45" t="s">
        <v>31</v>
      </c>
      <c r="F17" s="45" t="s">
        <v>33</v>
      </c>
      <c r="G17" s="45" t="s">
        <v>34</v>
      </c>
      <c r="H17" s="45" t="s">
        <v>35</v>
      </c>
      <c r="I17" s="45" t="s">
        <v>36</v>
      </c>
    </row>
    <row r="18" spans="1:11" x14ac:dyDescent="0.2">
      <c r="A18" s="73"/>
      <c r="B18" s="74"/>
      <c r="C18" s="122" t="s">
        <v>10</v>
      </c>
      <c r="D18" s="122" t="s">
        <v>10</v>
      </c>
      <c r="E18" s="122" t="s">
        <v>10</v>
      </c>
      <c r="F18" s="122" t="s">
        <v>10</v>
      </c>
      <c r="G18" s="13" t="s">
        <v>10</v>
      </c>
      <c r="H18" s="122" t="s">
        <v>11</v>
      </c>
      <c r="I18" s="122" t="s">
        <v>11</v>
      </c>
    </row>
    <row r="19" spans="1:11" x14ac:dyDescent="0.2">
      <c r="A19" s="73" t="s">
        <v>0</v>
      </c>
      <c r="B19" s="74"/>
      <c r="C19" s="75">
        <v>2279626</v>
      </c>
      <c r="D19" s="75">
        <v>2294202</v>
      </c>
      <c r="E19" s="75">
        <v>2463668</v>
      </c>
      <c r="F19" s="75">
        <v>2491846</v>
      </c>
      <c r="G19" s="75">
        <v>2491846</v>
      </c>
      <c r="H19" s="75">
        <v>2079486</v>
      </c>
      <c r="I19" s="75">
        <v>2079486</v>
      </c>
    </row>
    <row r="20" spans="1:11" x14ac:dyDescent="0.2">
      <c r="A20" s="73" t="s">
        <v>1</v>
      </c>
      <c r="B20" s="74"/>
      <c r="C20" s="75">
        <v>2371788</v>
      </c>
      <c r="D20" s="75">
        <v>2502472</v>
      </c>
      <c r="E20" s="75">
        <v>3179441.52</v>
      </c>
      <c r="F20" s="75">
        <v>3518581.5999999996</v>
      </c>
      <c r="G20" s="24">
        <f t="shared" ref="G20:I20" si="0">F30</f>
        <v>3695043.5499999993</v>
      </c>
      <c r="H20" s="24">
        <f t="shared" si="0"/>
        <v>4004961.8099999996</v>
      </c>
      <c r="I20" s="24">
        <f t="shared" si="0"/>
        <v>4429961.8099999996</v>
      </c>
    </row>
    <row r="21" spans="1:11" x14ac:dyDescent="0.2">
      <c r="A21" s="73" t="s">
        <v>2</v>
      </c>
      <c r="B21" s="74"/>
      <c r="C21" s="169">
        <v>1479334</v>
      </c>
      <c r="D21" s="169">
        <v>1509408.52</v>
      </c>
      <c r="E21" s="169">
        <v>1313608.8600000001</v>
      </c>
      <c r="F21" s="169">
        <v>1486665.64</v>
      </c>
      <c r="G21" s="169">
        <v>1304166.22</v>
      </c>
      <c r="H21" s="169">
        <v>1425000</v>
      </c>
      <c r="I21" s="169">
        <v>1425000</v>
      </c>
    </row>
    <row r="22" spans="1:11" x14ac:dyDescent="0.2">
      <c r="A22" s="73" t="s">
        <v>3</v>
      </c>
      <c r="B22" s="74"/>
      <c r="C22" s="169">
        <v>1348650</v>
      </c>
      <c r="D22" s="169">
        <v>832439</v>
      </c>
      <c r="E22" s="169">
        <v>974468.78</v>
      </c>
      <c r="F22" s="169">
        <v>1310203.69</v>
      </c>
      <c r="G22" s="169">
        <v>994247.96</v>
      </c>
      <c r="H22" s="169">
        <v>1000000</v>
      </c>
      <c r="I22" s="169">
        <v>1000000</v>
      </c>
      <c r="K22" s="76"/>
    </row>
    <row r="23" spans="1:11" ht="9.1999999999999993" customHeight="1" x14ac:dyDescent="0.2">
      <c r="A23" s="73"/>
      <c r="B23" s="74"/>
      <c r="C23" s="75"/>
      <c r="D23" s="75"/>
      <c r="E23" s="75"/>
      <c r="F23" s="75"/>
      <c r="G23" s="24"/>
      <c r="H23" s="24"/>
      <c r="I23" s="24"/>
    </row>
    <row r="24" spans="1:11" x14ac:dyDescent="0.2">
      <c r="A24" s="73" t="s">
        <v>4</v>
      </c>
      <c r="B24" s="70"/>
      <c r="C24" s="125"/>
      <c r="D24" s="125"/>
      <c r="E24" s="125"/>
      <c r="F24" s="125"/>
      <c r="G24" s="21"/>
      <c r="H24" s="19"/>
      <c r="I24" s="19"/>
    </row>
    <row r="25" spans="1:11" x14ac:dyDescent="0.2">
      <c r="A25" s="8" t="s">
        <v>314</v>
      </c>
      <c r="B25" s="70"/>
      <c r="C25" s="126"/>
      <c r="D25" s="126"/>
      <c r="E25" s="126"/>
      <c r="F25" s="126"/>
      <c r="G25" s="76"/>
      <c r="H25" s="127"/>
      <c r="I25" s="127"/>
    </row>
    <row r="26" spans="1:11" x14ac:dyDescent="0.2">
      <c r="A26" s="78"/>
      <c r="B26" s="79"/>
      <c r="C26" s="75"/>
      <c r="D26" s="75"/>
      <c r="E26" s="75"/>
      <c r="F26" s="75"/>
      <c r="G26" s="24"/>
      <c r="H26" s="24"/>
      <c r="I26" s="24"/>
    </row>
    <row r="27" spans="1:11" x14ac:dyDescent="0.2">
      <c r="A27" s="78"/>
      <c r="B27" s="79"/>
      <c r="C27" s="75"/>
      <c r="D27" s="75"/>
      <c r="E27" s="75"/>
      <c r="F27" s="75"/>
      <c r="G27" s="24"/>
      <c r="H27" s="24"/>
      <c r="I27" s="24"/>
    </row>
    <row r="28" spans="1:11" x14ac:dyDescent="0.2">
      <c r="A28" s="73" t="s">
        <v>5</v>
      </c>
      <c r="B28" s="74"/>
      <c r="C28" s="75">
        <v>0</v>
      </c>
      <c r="D28" s="75">
        <v>0</v>
      </c>
      <c r="E28" s="75">
        <v>0</v>
      </c>
      <c r="F28" s="75">
        <v>0</v>
      </c>
      <c r="G28" s="24">
        <f t="shared" ref="G28:I28" si="1">SUM(G26:G27)</f>
        <v>0</v>
      </c>
      <c r="H28" s="24">
        <f t="shared" si="1"/>
        <v>0</v>
      </c>
      <c r="I28" s="24">
        <f t="shared" si="1"/>
        <v>0</v>
      </c>
    </row>
    <row r="29" spans="1:11" x14ac:dyDescent="0.2">
      <c r="A29" s="73"/>
      <c r="B29" s="74"/>
      <c r="C29" s="75"/>
      <c r="D29" s="75"/>
      <c r="E29" s="75"/>
      <c r="F29" s="75"/>
      <c r="G29" s="24"/>
      <c r="H29" s="24"/>
      <c r="I29" s="24"/>
    </row>
    <row r="30" spans="1:11" x14ac:dyDescent="0.2">
      <c r="A30" s="73" t="s">
        <v>7</v>
      </c>
      <c r="B30" s="74"/>
      <c r="C30" s="77">
        <v>2502472</v>
      </c>
      <c r="D30" s="77">
        <v>3179441.52</v>
      </c>
      <c r="E30" s="77">
        <v>3518581.5999999996</v>
      </c>
      <c r="F30" s="77">
        <v>3695043.5499999993</v>
      </c>
      <c r="G30" s="19">
        <f t="shared" ref="G30:I30" si="2">+G20+G21-G22+G28</f>
        <v>4004961.8099999996</v>
      </c>
      <c r="H30" s="19">
        <f t="shared" si="2"/>
        <v>4429961.8099999996</v>
      </c>
      <c r="I30" s="19">
        <f t="shared" si="2"/>
        <v>4854961.8099999996</v>
      </c>
    </row>
    <row r="31" spans="1:11" x14ac:dyDescent="0.2">
      <c r="A31" s="78"/>
      <c r="B31" s="79"/>
      <c r="C31" s="80"/>
      <c r="D31" s="75"/>
      <c r="E31" s="75"/>
      <c r="F31" s="75"/>
      <c r="G31" s="24"/>
      <c r="H31" s="24"/>
      <c r="I31" s="24"/>
    </row>
    <row r="32" spans="1:11" x14ac:dyDescent="0.2">
      <c r="A32" s="73" t="s">
        <v>24</v>
      </c>
      <c r="B32" s="74"/>
      <c r="C32" s="80">
        <v>263653</v>
      </c>
      <c r="D32" s="80">
        <v>439990</v>
      </c>
      <c r="E32" s="80">
        <v>810512.14</v>
      </c>
      <c r="F32" s="80">
        <v>387852.14</v>
      </c>
      <c r="G32" s="128">
        <v>583083.94999999995</v>
      </c>
      <c r="H32" s="128">
        <v>800000</v>
      </c>
      <c r="I32" s="128">
        <v>800000</v>
      </c>
    </row>
    <row r="33" spans="1:9" x14ac:dyDescent="0.2">
      <c r="A33" s="78"/>
      <c r="B33" s="79"/>
      <c r="C33" s="80"/>
      <c r="D33" s="75"/>
      <c r="E33" s="75"/>
      <c r="F33" s="75"/>
      <c r="G33" s="24"/>
      <c r="H33" s="24"/>
      <c r="I33" s="24"/>
    </row>
    <row r="34" spans="1:9" x14ac:dyDescent="0.2">
      <c r="A34" s="73" t="s">
        <v>25</v>
      </c>
      <c r="B34" s="81"/>
      <c r="C34" s="82">
        <v>2238819</v>
      </c>
      <c r="D34" s="82">
        <v>2739451.52</v>
      </c>
      <c r="E34" s="82">
        <v>2708069.4599999995</v>
      </c>
      <c r="F34" s="82">
        <v>3307191.4099999992</v>
      </c>
      <c r="G34" s="82">
        <f t="shared" ref="G34:I34" si="3">G30-G32</f>
        <v>3421877.8599999994</v>
      </c>
      <c r="H34" s="82">
        <f t="shared" si="3"/>
        <v>3629961.8099999996</v>
      </c>
      <c r="I34" s="82">
        <f t="shared" si="3"/>
        <v>4054961.8099999996</v>
      </c>
    </row>
    <row r="35" spans="1:9" x14ac:dyDescent="0.2">
      <c r="A35" s="130"/>
      <c r="B35" s="130"/>
      <c r="C35" s="131"/>
      <c r="D35" s="131"/>
      <c r="E35" s="131"/>
      <c r="F35" s="131"/>
      <c r="G35" s="131"/>
      <c r="H35" s="131"/>
      <c r="I35" s="131"/>
    </row>
    <row r="36" spans="1:9" x14ac:dyDescent="0.2">
      <c r="A36" s="132" t="s">
        <v>26</v>
      </c>
      <c r="B36" s="69"/>
      <c r="C36" s="133"/>
      <c r="D36" s="133"/>
      <c r="E36" s="134"/>
      <c r="F36" s="134"/>
      <c r="G36" s="134"/>
      <c r="H36" s="134"/>
      <c r="I36" s="134"/>
    </row>
    <row r="37" spans="1:9" x14ac:dyDescent="0.2">
      <c r="A37" s="135" t="s">
        <v>315</v>
      </c>
      <c r="B37" s="79"/>
      <c r="C37" s="128"/>
      <c r="D37" s="128"/>
      <c r="E37" s="80"/>
      <c r="F37" s="80"/>
      <c r="G37" s="80"/>
      <c r="H37" s="80"/>
      <c r="I37" s="80"/>
    </row>
    <row r="38" spans="1:9" ht="7.5" customHeight="1" x14ac:dyDescent="0.2">
      <c r="A38" s="73"/>
      <c r="B38" s="74"/>
      <c r="C38" s="75"/>
      <c r="D38" s="75"/>
      <c r="E38" s="75"/>
      <c r="F38" s="75"/>
      <c r="G38" s="75"/>
      <c r="H38" s="75"/>
      <c r="I38" s="75"/>
    </row>
    <row r="39" spans="1:9" x14ac:dyDescent="0.2">
      <c r="A39" s="73" t="s">
        <v>6</v>
      </c>
      <c r="B39" s="74"/>
      <c r="C39" s="24"/>
      <c r="D39" s="24"/>
      <c r="E39" s="75"/>
      <c r="F39" s="75"/>
      <c r="G39" s="75"/>
      <c r="H39" s="75"/>
      <c r="I39" s="75"/>
    </row>
    <row r="40" spans="1:9" ht="6.75" customHeight="1" x14ac:dyDescent="0.2">
      <c r="A40" s="73"/>
      <c r="B40" s="74"/>
      <c r="C40" s="24"/>
      <c r="D40" s="24"/>
      <c r="E40" s="75"/>
      <c r="F40" s="75"/>
      <c r="G40" s="75"/>
      <c r="H40" s="75"/>
      <c r="I40" s="75"/>
    </row>
    <row r="41" spans="1:9" x14ac:dyDescent="0.2">
      <c r="A41" s="135" t="s">
        <v>8</v>
      </c>
      <c r="B41" s="81"/>
      <c r="C41" s="24"/>
      <c r="D41" s="24"/>
      <c r="E41" s="75"/>
      <c r="F41" s="75"/>
      <c r="G41" s="75"/>
      <c r="H41" s="75"/>
      <c r="I41" s="75"/>
    </row>
    <row r="42" spans="1:9" x14ac:dyDescent="0.2">
      <c r="A42" s="136" t="s">
        <v>9</v>
      </c>
      <c r="B42" s="137"/>
      <c r="C42" s="24"/>
      <c r="D42" s="24"/>
      <c r="E42" s="75"/>
      <c r="F42" s="75"/>
      <c r="G42" s="75"/>
      <c r="H42" s="75"/>
      <c r="I42" s="75"/>
    </row>
  </sheetData>
  <mergeCells count="6">
    <mergeCell ref="A16:I16"/>
    <mergeCell ref="A7:I7"/>
    <mergeCell ref="A9:I9"/>
    <mergeCell ref="A11:I11"/>
    <mergeCell ref="A12:I12"/>
    <mergeCell ref="A14:I14"/>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6D3F-5204-4070-8669-68EBA3978230}">
  <sheetPr>
    <pageSetUpPr fitToPage="1"/>
  </sheetPr>
  <dimension ref="A1:M46"/>
  <sheetViews>
    <sheetView zoomScaleNormal="100" zoomScaleSheetLayoutView="100" workbookViewId="0">
      <selection activeCell="K4" sqref="K4"/>
    </sheetView>
  </sheetViews>
  <sheetFormatPr defaultColWidth="10.28515625" defaultRowHeight="12.75" x14ac:dyDescent="0.2"/>
  <cols>
    <col min="1" max="2" width="14.7109375" style="7" customWidth="1"/>
    <col min="3" max="8" width="14" style="7" customWidth="1"/>
    <col min="9" max="9" width="13.140625" style="7" customWidth="1"/>
    <col min="10"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40" t="s">
        <v>303</v>
      </c>
      <c r="I2" s="69"/>
    </row>
    <row r="3" spans="1:9" x14ac:dyDescent="0.2">
      <c r="A3" s="61" t="s">
        <v>22</v>
      </c>
      <c r="B3" s="69" t="s">
        <v>409</v>
      </c>
      <c r="C3" s="69"/>
      <c r="D3" s="69"/>
      <c r="E3" s="61"/>
      <c r="F3" s="61"/>
      <c r="G3" s="121" t="s">
        <v>15</v>
      </c>
      <c r="H3" s="42" t="s">
        <v>305</v>
      </c>
      <c r="I3" s="70"/>
    </row>
    <row r="4" spans="1:9" x14ac:dyDescent="0.2">
      <c r="A4" s="61" t="s">
        <v>16</v>
      </c>
      <c r="B4" s="69" t="s">
        <v>410</v>
      </c>
      <c r="C4" s="69"/>
      <c r="D4" s="69"/>
      <c r="E4" s="61"/>
      <c r="F4" s="61"/>
      <c r="G4" s="121" t="s">
        <v>18</v>
      </c>
      <c r="H4" s="69" t="s">
        <v>54</v>
      </c>
      <c r="I4" s="69"/>
    </row>
    <row r="5" spans="1:9" x14ac:dyDescent="0.2">
      <c r="A5" s="61" t="s">
        <v>17</v>
      </c>
      <c r="B5" s="69" t="s">
        <v>411</v>
      </c>
      <c r="C5" s="70"/>
      <c r="D5" s="70"/>
      <c r="E5" s="61"/>
      <c r="F5" s="61"/>
      <c r="G5" s="121" t="s">
        <v>19</v>
      </c>
      <c r="H5" s="70" t="s">
        <v>412</v>
      </c>
      <c r="I5" s="70"/>
    </row>
    <row r="6" spans="1:9" ht="8.4499999999999993" hidden="1" customHeight="1" x14ac:dyDescent="0.2">
      <c r="A6" s="61"/>
      <c r="B6" s="61"/>
      <c r="C6" s="61"/>
      <c r="D6" s="61"/>
      <c r="E6" s="61"/>
      <c r="F6" s="61"/>
      <c r="G6" s="61"/>
      <c r="H6" s="61"/>
      <c r="I6" s="61"/>
    </row>
    <row r="7" spans="1:9" ht="5.45" customHeight="1" x14ac:dyDescent="0.2">
      <c r="A7" s="61"/>
      <c r="B7" s="61"/>
      <c r="C7" s="61"/>
      <c r="D7" s="61"/>
      <c r="E7" s="61"/>
      <c r="F7" s="61"/>
      <c r="G7" s="61"/>
      <c r="H7" s="61"/>
      <c r="I7" s="61"/>
    </row>
    <row r="8" spans="1:9" ht="14.25" customHeight="1" x14ac:dyDescent="0.2">
      <c r="A8" s="188" t="s">
        <v>413</v>
      </c>
      <c r="B8" s="188"/>
      <c r="C8" s="188"/>
      <c r="D8" s="188"/>
      <c r="E8" s="188"/>
      <c r="F8" s="188"/>
      <c r="G8" s="188"/>
      <c r="H8" s="188"/>
      <c r="I8" s="188"/>
    </row>
    <row r="9" spans="1:9" ht="6.75" customHeight="1" x14ac:dyDescent="0.2">
      <c r="A9" s="61"/>
      <c r="B9" s="61"/>
      <c r="C9" s="61"/>
      <c r="D9" s="61"/>
      <c r="E9" s="61"/>
      <c r="F9" s="61"/>
      <c r="G9" s="61"/>
      <c r="H9" s="61"/>
      <c r="I9" s="61"/>
    </row>
    <row r="10" spans="1:9" x14ac:dyDescent="0.2">
      <c r="A10" s="61" t="s">
        <v>414</v>
      </c>
      <c r="B10" s="61"/>
      <c r="C10" s="61"/>
      <c r="D10" s="61"/>
      <c r="E10" s="61"/>
      <c r="F10" s="61"/>
      <c r="G10" s="61"/>
      <c r="H10" s="61"/>
      <c r="I10" s="61"/>
    </row>
    <row r="11" spans="1:9" ht="6.75" customHeight="1" x14ac:dyDescent="0.2">
      <c r="A11" s="188" t="s">
        <v>415</v>
      </c>
      <c r="B11" s="188"/>
      <c r="C11" s="188"/>
      <c r="D11" s="188"/>
      <c r="E11" s="188"/>
      <c r="F11" s="188"/>
      <c r="G11" s="188"/>
      <c r="H11" s="188"/>
      <c r="I11" s="188"/>
    </row>
    <row r="12" spans="1:9" ht="24.75" customHeight="1" x14ac:dyDescent="0.2">
      <c r="A12" s="188"/>
      <c r="B12" s="188"/>
      <c r="C12" s="188"/>
      <c r="D12" s="188"/>
      <c r="E12" s="188"/>
      <c r="F12" s="188"/>
      <c r="G12" s="188"/>
      <c r="H12" s="188"/>
      <c r="I12" s="188"/>
    </row>
    <row r="13" spans="1:9" ht="5.45" customHeight="1" x14ac:dyDescent="0.2">
      <c r="A13" s="61"/>
      <c r="B13" s="61"/>
      <c r="C13" s="61"/>
      <c r="D13" s="61"/>
      <c r="E13" s="61"/>
      <c r="F13" s="61"/>
      <c r="G13" s="61"/>
      <c r="H13" s="61"/>
      <c r="I13" s="61"/>
    </row>
    <row r="14" spans="1:9" x14ac:dyDescent="0.2">
      <c r="A14" s="189" t="s">
        <v>416</v>
      </c>
      <c r="B14" s="189"/>
      <c r="C14" s="189"/>
      <c r="D14" s="189"/>
      <c r="E14" s="189"/>
      <c r="F14" s="189"/>
      <c r="G14" s="189"/>
      <c r="H14" s="189"/>
      <c r="I14" s="189"/>
    </row>
    <row r="15" spans="1:9" ht="60" customHeight="1" x14ac:dyDescent="0.2">
      <c r="A15" s="189"/>
      <c r="B15" s="189"/>
      <c r="C15" s="189"/>
      <c r="D15" s="189"/>
      <c r="E15" s="189"/>
      <c r="F15" s="189"/>
      <c r="G15" s="189"/>
      <c r="H15" s="189"/>
      <c r="I15" s="189"/>
    </row>
    <row r="16" spans="1:9" ht="168" customHeight="1" x14ac:dyDescent="0.2">
      <c r="A16" s="176" t="s">
        <v>417</v>
      </c>
      <c r="B16" s="176"/>
      <c r="C16" s="176"/>
      <c r="D16" s="176"/>
      <c r="E16" s="176"/>
      <c r="F16" s="176"/>
      <c r="G16" s="176"/>
      <c r="H16" s="176"/>
      <c r="I16" s="176"/>
    </row>
    <row r="17" spans="1:13" ht="6" customHeight="1" x14ac:dyDescent="0.2">
      <c r="A17" s="61"/>
      <c r="B17" s="61"/>
      <c r="C17" s="61"/>
      <c r="D17" s="61"/>
      <c r="E17" s="61"/>
      <c r="F17" s="61"/>
      <c r="G17" s="61"/>
      <c r="H17" s="61"/>
      <c r="I17" s="61"/>
    </row>
    <row r="18" spans="1:13" x14ac:dyDescent="0.2">
      <c r="A18" s="190" t="s">
        <v>12</v>
      </c>
      <c r="B18" s="191"/>
      <c r="C18" s="191"/>
      <c r="D18" s="191"/>
      <c r="E18" s="191"/>
      <c r="F18" s="191"/>
      <c r="G18" s="191"/>
      <c r="H18" s="191"/>
      <c r="I18" s="192"/>
      <c r="M18" s="155"/>
    </row>
    <row r="19" spans="1:13" s="1" customFormat="1" x14ac:dyDescent="0.2">
      <c r="A19" s="43"/>
      <c r="B19" s="44"/>
      <c r="C19" s="45" t="s">
        <v>27</v>
      </c>
      <c r="D19" s="45" t="s">
        <v>28</v>
      </c>
      <c r="E19" s="45" t="s">
        <v>31</v>
      </c>
      <c r="F19" s="45" t="s">
        <v>33</v>
      </c>
      <c r="G19" s="45" t="s">
        <v>34</v>
      </c>
      <c r="H19" s="45" t="s">
        <v>35</v>
      </c>
      <c r="I19" s="45" t="s">
        <v>36</v>
      </c>
    </row>
    <row r="20" spans="1:13" x14ac:dyDescent="0.2">
      <c r="A20" s="73"/>
      <c r="B20" s="74"/>
      <c r="C20" s="122" t="s">
        <v>10</v>
      </c>
      <c r="D20" s="122" t="s">
        <v>10</v>
      </c>
      <c r="E20" s="122" t="s">
        <v>10</v>
      </c>
      <c r="F20" s="122" t="s">
        <v>10</v>
      </c>
      <c r="G20" s="13" t="s">
        <v>10</v>
      </c>
      <c r="H20" s="122" t="s">
        <v>11</v>
      </c>
      <c r="I20" s="122" t="s">
        <v>11</v>
      </c>
      <c r="M20" s="155"/>
    </row>
    <row r="21" spans="1:13" x14ac:dyDescent="0.2">
      <c r="A21" s="73" t="s">
        <v>0</v>
      </c>
      <c r="B21" s="74"/>
      <c r="C21" s="75">
        <v>5294739</v>
      </c>
      <c r="D21" s="75">
        <v>5384424</v>
      </c>
      <c r="E21" s="75">
        <v>5384424</v>
      </c>
      <c r="F21" s="75">
        <v>5559885</v>
      </c>
      <c r="G21" s="75">
        <v>5559885</v>
      </c>
      <c r="H21" s="75">
        <v>5507827</v>
      </c>
      <c r="I21" s="75">
        <v>5559885</v>
      </c>
    </row>
    <row r="22" spans="1:13" x14ac:dyDescent="0.2">
      <c r="A22" s="73" t="s">
        <v>1</v>
      </c>
      <c r="B22" s="74"/>
      <c r="C22" s="75">
        <v>8301210</v>
      </c>
      <c r="D22" s="75">
        <v>9791145</v>
      </c>
      <c r="E22" s="75">
        <v>14403020.619999997</v>
      </c>
      <c r="F22" s="75">
        <v>13943723.529999997</v>
      </c>
      <c r="G22" s="75">
        <f t="shared" ref="G22:I22" si="0">F33</f>
        <v>10936552.439999998</v>
      </c>
      <c r="H22" s="75">
        <f t="shared" si="0"/>
        <v>14256835.719999999</v>
      </c>
      <c r="I22" s="75">
        <f t="shared" si="0"/>
        <v>13856835.719999999</v>
      </c>
    </row>
    <row r="23" spans="1:13" x14ac:dyDescent="0.2">
      <c r="A23" s="73" t="s">
        <v>2</v>
      </c>
      <c r="B23" s="74"/>
      <c r="C23" s="123">
        <v>5031725</v>
      </c>
      <c r="D23" s="123">
        <v>8559820.6199999992</v>
      </c>
      <c r="E23" s="123">
        <v>4079624.35</v>
      </c>
      <c r="F23" s="123">
        <v>1355154.37</v>
      </c>
      <c r="G23" s="123">
        <v>7731732.2300000004</v>
      </c>
      <c r="H23" s="123">
        <v>4300000</v>
      </c>
      <c r="I23" s="123">
        <v>4300000</v>
      </c>
      <c r="K23" s="124"/>
    </row>
    <row r="24" spans="1:13" x14ac:dyDescent="0.2">
      <c r="A24" s="73" t="s">
        <v>3</v>
      </c>
      <c r="B24" s="74"/>
      <c r="C24" s="123">
        <v>3541790</v>
      </c>
      <c r="D24" s="123">
        <v>3947945</v>
      </c>
      <c r="E24" s="123">
        <v>4538921.4400000004</v>
      </c>
      <c r="F24" s="123">
        <v>4362325.46</v>
      </c>
      <c r="G24" s="123">
        <v>4411448.95</v>
      </c>
      <c r="H24" s="123">
        <v>4700000</v>
      </c>
      <c r="I24" s="123">
        <v>4700000</v>
      </c>
    </row>
    <row r="25" spans="1:13" x14ac:dyDescent="0.2">
      <c r="A25" s="73"/>
      <c r="B25" s="74"/>
      <c r="C25" s="75"/>
      <c r="D25" s="75"/>
      <c r="E25" s="75"/>
      <c r="F25" s="75"/>
      <c r="G25" s="24"/>
      <c r="H25" s="24"/>
      <c r="I25" s="24"/>
    </row>
    <row r="26" spans="1:13" x14ac:dyDescent="0.2">
      <c r="A26" s="73" t="s">
        <v>4</v>
      </c>
      <c r="B26" s="70"/>
      <c r="C26" s="125"/>
      <c r="D26" s="125"/>
      <c r="E26" s="125"/>
      <c r="F26" s="125"/>
      <c r="G26" s="21"/>
      <c r="H26" s="19"/>
      <c r="I26" s="19"/>
    </row>
    <row r="27" spans="1:13" x14ac:dyDescent="0.2">
      <c r="A27" s="8" t="s">
        <v>314</v>
      </c>
      <c r="B27" s="70"/>
      <c r="C27" s="126"/>
      <c r="D27" s="126"/>
      <c r="E27" s="126"/>
      <c r="F27" s="126"/>
      <c r="G27" s="76"/>
      <c r="H27" s="127"/>
      <c r="I27" s="127"/>
    </row>
    <row r="28" spans="1:13" ht="12.75" customHeight="1" x14ac:dyDescent="0.2">
      <c r="A28" s="78"/>
      <c r="B28" s="79"/>
      <c r="C28" s="75"/>
      <c r="D28" s="75"/>
      <c r="E28" s="75"/>
      <c r="F28" s="75"/>
      <c r="G28" s="24"/>
      <c r="H28" s="24"/>
      <c r="I28" s="24"/>
    </row>
    <row r="29" spans="1:13" hidden="1" x14ac:dyDescent="0.2">
      <c r="A29" s="78"/>
      <c r="B29" s="79"/>
      <c r="C29" s="75"/>
      <c r="D29" s="75"/>
      <c r="E29" s="75"/>
      <c r="F29" s="75"/>
      <c r="G29" s="24"/>
      <c r="H29" s="24"/>
      <c r="I29" s="24"/>
    </row>
    <row r="30" spans="1:13" x14ac:dyDescent="0.2">
      <c r="A30" s="78"/>
      <c r="B30" s="79"/>
      <c r="C30" s="75"/>
      <c r="D30" s="75"/>
      <c r="E30" s="75"/>
      <c r="F30" s="75"/>
      <c r="G30" s="24"/>
      <c r="H30" s="24"/>
      <c r="I30" s="24"/>
    </row>
    <row r="31" spans="1:13" x14ac:dyDescent="0.2">
      <c r="A31" s="73" t="s">
        <v>5</v>
      </c>
      <c r="B31" s="74"/>
      <c r="C31" s="75">
        <v>0</v>
      </c>
      <c r="D31" s="75">
        <v>0</v>
      </c>
      <c r="E31" s="75">
        <v>0</v>
      </c>
      <c r="F31" s="75">
        <v>0</v>
      </c>
      <c r="G31" s="24">
        <f>G28+G29+G30</f>
        <v>0</v>
      </c>
      <c r="H31" s="24">
        <f>H28+H29+H30</f>
        <v>0</v>
      </c>
      <c r="I31" s="24">
        <f>I28+I29+I30</f>
        <v>0</v>
      </c>
    </row>
    <row r="32" spans="1:13" x14ac:dyDescent="0.2">
      <c r="A32" s="73"/>
      <c r="B32" s="74"/>
      <c r="C32" s="75"/>
      <c r="D32" s="75"/>
      <c r="E32" s="75"/>
      <c r="F32" s="75"/>
      <c r="G32" s="24"/>
      <c r="H32" s="24"/>
      <c r="I32" s="24"/>
    </row>
    <row r="33" spans="1:9" x14ac:dyDescent="0.2">
      <c r="A33" s="73" t="s">
        <v>7</v>
      </c>
      <c r="B33" s="74"/>
      <c r="C33" s="77">
        <v>9791145</v>
      </c>
      <c r="D33" s="77">
        <v>14403020.619999997</v>
      </c>
      <c r="E33" s="77">
        <v>13943723.529999997</v>
      </c>
      <c r="F33" s="77">
        <v>10936552.439999998</v>
      </c>
      <c r="G33" s="19">
        <f>+G22+G23-G24+G31</f>
        <v>14256835.719999999</v>
      </c>
      <c r="H33" s="19">
        <f>+H22+H23-H24+H31</f>
        <v>13856835.719999999</v>
      </c>
      <c r="I33" s="19">
        <f>+I22+I23-I24+I31</f>
        <v>13456835.719999999</v>
      </c>
    </row>
    <row r="34" spans="1:9" x14ac:dyDescent="0.2">
      <c r="A34" s="78"/>
      <c r="B34" s="79"/>
      <c r="C34" s="75"/>
      <c r="D34" s="75"/>
      <c r="E34" s="75"/>
      <c r="F34" s="75"/>
      <c r="G34" s="24"/>
      <c r="H34" s="24"/>
      <c r="I34" s="24"/>
    </row>
    <row r="35" spans="1:9" x14ac:dyDescent="0.2">
      <c r="A35" s="73" t="s">
        <v>24</v>
      </c>
      <c r="B35" s="74"/>
      <c r="C35" s="75">
        <v>405516</v>
      </c>
      <c r="D35" s="75">
        <v>187168</v>
      </c>
      <c r="E35" s="75">
        <v>408162.07</v>
      </c>
      <c r="F35" s="75">
        <v>363516.26</v>
      </c>
      <c r="G35" s="24">
        <v>203443.4</v>
      </c>
      <c r="H35" s="24">
        <v>350000</v>
      </c>
      <c r="I35" s="24">
        <v>350000</v>
      </c>
    </row>
    <row r="36" spans="1:9" x14ac:dyDescent="0.2">
      <c r="A36" s="78"/>
      <c r="B36" s="79"/>
      <c r="C36" s="75"/>
      <c r="D36" s="75"/>
      <c r="E36" s="75"/>
      <c r="F36" s="75"/>
      <c r="G36" s="75"/>
      <c r="H36" s="75"/>
      <c r="I36" s="75"/>
    </row>
    <row r="37" spans="1:9" x14ac:dyDescent="0.2">
      <c r="A37" s="73" t="s">
        <v>25</v>
      </c>
      <c r="B37" s="81"/>
      <c r="C37" s="83">
        <v>9385629</v>
      </c>
      <c r="D37" s="83">
        <v>14215852.619999997</v>
      </c>
      <c r="E37" s="83">
        <v>13535561.459999997</v>
      </c>
      <c r="F37" s="83">
        <v>10573036.179999998</v>
      </c>
      <c r="G37" s="83">
        <f t="shared" ref="G37:I37" si="1">G33-G35</f>
        <v>14053392.319999998</v>
      </c>
      <c r="H37" s="83">
        <f t="shared" si="1"/>
        <v>13506835.719999999</v>
      </c>
      <c r="I37" s="83">
        <f t="shared" si="1"/>
        <v>13106835.719999999</v>
      </c>
    </row>
    <row r="38" spans="1:9" x14ac:dyDescent="0.2">
      <c r="A38" s="130"/>
      <c r="B38" s="130"/>
      <c r="C38" s="131"/>
      <c r="D38" s="131"/>
      <c r="E38" s="131"/>
      <c r="F38" s="131"/>
      <c r="G38" s="131"/>
      <c r="H38" s="131"/>
      <c r="I38" s="131"/>
    </row>
    <row r="39" spans="1:9" x14ac:dyDescent="0.2">
      <c r="A39" s="132" t="s">
        <v>26</v>
      </c>
      <c r="B39" s="69"/>
      <c r="C39" s="133"/>
      <c r="D39" s="133"/>
      <c r="E39" s="134"/>
      <c r="F39" s="134"/>
      <c r="G39" s="134"/>
      <c r="H39" s="134"/>
      <c r="I39" s="134"/>
    </row>
    <row r="40" spans="1:9" x14ac:dyDescent="0.2">
      <c r="A40" s="135" t="s">
        <v>315</v>
      </c>
      <c r="B40" s="79"/>
      <c r="C40" s="128"/>
      <c r="D40" s="128"/>
      <c r="E40" s="80"/>
      <c r="F40" s="80"/>
      <c r="G40" s="80"/>
      <c r="H40" s="80"/>
      <c r="I40" s="80"/>
    </row>
    <row r="41" spans="1:9" x14ac:dyDescent="0.2">
      <c r="A41" s="73" t="s">
        <v>6</v>
      </c>
      <c r="B41" s="74"/>
      <c r="C41" s="24"/>
      <c r="D41" s="24"/>
      <c r="E41" s="75"/>
      <c r="F41" s="75"/>
      <c r="G41" s="75"/>
      <c r="H41" s="75"/>
      <c r="I41" s="75"/>
    </row>
    <row r="42" spans="1:9" x14ac:dyDescent="0.2">
      <c r="A42" s="135" t="s">
        <v>8</v>
      </c>
      <c r="B42" s="81"/>
      <c r="C42" s="24"/>
      <c r="D42" s="24"/>
      <c r="E42" s="75"/>
      <c r="F42" s="75"/>
      <c r="G42" s="75"/>
      <c r="H42" s="75"/>
      <c r="I42" s="75"/>
    </row>
    <row r="43" spans="1:9" x14ac:dyDescent="0.2">
      <c r="A43" s="136" t="s">
        <v>9</v>
      </c>
      <c r="B43" s="137"/>
      <c r="C43" s="24"/>
      <c r="D43" s="24"/>
      <c r="E43" s="75"/>
      <c r="F43" s="75"/>
      <c r="G43" s="75"/>
      <c r="H43" s="75"/>
      <c r="I43" s="75"/>
    </row>
    <row r="46" spans="1:9" x14ac:dyDescent="0.2">
      <c r="G46" s="155"/>
    </row>
  </sheetData>
  <mergeCells count="5">
    <mergeCell ref="A8:I8"/>
    <mergeCell ref="A11:I12"/>
    <mergeCell ref="A14:I15"/>
    <mergeCell ref="A16:I16"/>
    <mergeCell ref="A18:I18"/>
  </mergeCells>
  <printOptions horizontalCentered="1"/>
  <pageMargins left="0.75" right="0.75" top="0.6" bottom="0.55000000000000004" header="0.28000000000000003" footer="0.16"/>
  <pageSetup scale="77"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A850-5EDF-487C-8433-08EAAA90EBCB}">
  <sheetPr>
    <pageSetUpPr fitToPage="1"/>
  </sheetPr>
  <dimension ref="A1:I45"/>
  <sheetViews>
    <sheetView tabSelected="1" zoomScaleNormal="100" zoomScaleSheetLayoutView="100" workbookViewId="0">
      <selection activeCell="B2" sqref="B2"/>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1" spans="1:9" x14ac:dyDescent="0.2">
      <c r="A1" s="105"/>
      <c r="B1" s="39"/>
      <c r="C1" s="39"/>
      <c r="D1" s="39"/>
      <c r="E1" s="39"/>
      <c r="F1" s="39"/>
      <c r="G1" s="39"/>
      <c r="H1" s="39"/>
      <c r="I1" s="39"/>
    </row>
    <row r="2" spans="1:9" x14ac:dyDescent="0.2">
      <c r="A2" s="61" t="s">
        <v>13</v>
      </c>
      <c r="B2" s="2" t="s">
        <v>49</v>
      </c>
      <c r="C2" s="69"/>
      <c r="D2" s="69"/>
      <c r="E2" s="39"/>
      <c r="F2" s="39"/>
      <c r="G2" s="121" t="s">
        <v>14</v>
      </c>
      <c r="H2" s="3" t="s">
        <v>303</v>
      </c>
      <c r="I2" s="69"/>
    </row>
    <row r="3" spans="1:9" x14ac:dyDescent="0.2">
      <c r="A3" s="61" t="s">
        <v>22</v>
      </c>
      <c r="B3" s="2" t="s">
        <v>418</v>
      </c>
      <c r="C3" s="69"/>
      <c r="D3" s="69"/>
      <c r="E3" s="39"/>
      <c r="F3" s="39"/>
      <c r="G3" s="121" t="s">
        <v>15</v>
      </c>
      <c r="H3" s="6" t="s">
        <v>305</v>
      </c>
      <c r="I3" s="70"/>
    </row>
    <row r="4" spans="1:9" x14ac:dyDescent="0.2">
      <c r="A4" s="61" t="s">
        <v>16</v>
      </c>
      <c r="B4" s="2" t="s">
        <v>419</v>
      </c>
      <c r="C4" s="69"/>
      <c r="D4" s="69"/>
      <c r="E4" s="39"/>
      <c r="F4" s="39"/>
      <c r="G4" s="121" t="s">
        <v>18</v>
      </c>
      <c r="H4" s="2" t="s">
        <v>41</v>
      </c>
      <c r="I4" s="69"/>
    </row>
    <row r="5" spans="1:9" x14ac:dyDescent="0.2">
      <c r="A5" s="61" t="s">
        <v>17</v>
      </c>
      <c r="B5" s="2" t="s">
        <v>420</v>
      </c>
      <c r="C5" s="70"/>
      <c r="D5" s="70"/>
      <c r="E5" s="39"/>
      <c r="F5" s="39"/>
      <c r="G5" s="121" t="s">
        <v>19</v>
      </c>
      <c r="H5" s="5" t="s">
        <v>421</v>
      </c>
      <c r="I5" s="70"/>
    </row>
    <row r="6" spans="1:9" x14ac:dyDescent="0.2">
      <c r="A6" s="39"/>
      <c r="B6" s="39"/>
      <c r="C6" s="39"/>
      <c r="D6" s="39"/>
      <c r="E6" s="39"/>
      <c r="F6" s="39"/>
      <c r="G6" s="39"/>
      <c r="H6" s="39"/>
      <c r="I6" s="39"/>
    </row>
    <row r="7" spans="1:9" x14ac:dyDescent="0.2">
      <c r="A7" s="39"/>
      <c r="B7" s="39"/>
      <c r="C7" s="39"/>
      <c r="D7" s="39"/>
      <c r="E7" s="39"/>
      <c r="F7" s="39"/>
      <c r="G7" s="39"/>
      <c r="H7" s="39"/>
      <c r="I7" s="39"/>
    </row>
    <row r="8" spans="1:9" ht="27.2" customHeight="1" x14ac:dyDescent="0.2">
      <c r="A8" s="179" t="s">
        <v>422</v>
      </c>
      <c r="B8" s="179"/>
      <c r="C8" s="179"/>
      <c r="D8" s="179"/>
      <c r="E8" s="179"/>
      <c r="F8" s="179"/>
      <c r="G8" s="179"/>
      <c r="H8" s="179"/>
      <c r="I8" s="179"/>
    </row>
    <row r="9" spans="1:9" x14ac:dyDescent="0.2">
      <c r="A9" s="7"/>
      <c r="B9" s="7"/>
      <c r="C9" s="7"/>
      <c r="D9" s="7"/>
      <c r="E9" s="7"/>
      <c r="F9" s="7"/>
      <c r="G9" s="7"/>
      <c r="H9" s="7"/>
      <c r="I9" s="7"/>
    </row>
    <row r="10" spans="1:9" x14ac:dyDescent="0.2">
      <c r="A10" s="7" t="s">
        <v>423</v>
      </c>
      <c r="B10" s="7"/>
      <c r="C10" s="7"/>
      <c r="D10" s="7"/>
      <c r="E10" s="7"/>
      <c r="F10" s="7"/>
      <c r="G10" s="7"/>
      <c r="H10" s="7"/>
      <c r="I10" s="7"/>
    </row>
    <row r="11" spans="1:9" ht="7.5" customHeight="1" x14ac:dyDescent="0.2">
      <c r="A11" s="7"/>
      <c r="B11" s="7"/>
      <c r="C11" s="7"/>
      <c r="D11" s="7"/>
      <c r="E11" s="7"/>
      <c r="F11" s="7"/>
      <c r="G11" s="7"/>
      <c r="H11" s="7"/>
      <c r="I11" s="7"/>
    </row>
    <row r="12" spans="1:9" ht="29.25" customHeight="1" x14ac:dyDescent="0.2">
      <c r="A12" s="179" t="s">
        <v>424</v>
      </c>
      <c r="B12" s="179"/>
      <c r="C12" s="179"/>
      <c r="D12" s="179"/>
      <c r="E12" s="179"/>
      <c r="F12" s="179"/>
      <c r="G12" s="179"/>
      <c r="H12" s="179"/>
      <c r="I12" s="179"/>
    </row>
    <row r="13" spans="1:9" x14ac:dyDescent="0.2">
      <c r="A13" s="7"/>
      <c r="B13" s="7"/>
      <c r="C13" s="7"/>
      <c r="D13" s="7"/>
      <c r="E13" s="7"/>
      <c r="F13" s="7"/>
      <c r="G13" s="7"/>
      <c r="H13" s="7"/>
      <c r="I13" s="7"/>
    </row>
    <row r="14" spans="1:9" x14ac:dyDescent="0.2">
      <c r="A14" s="7" t="s">
        <v>312</v>
      </c>
      <c r="B14" s="7"/>
      <c r="C14" s="7"/>
      <c r="D14" s="7"/>
      <c r="E14" s="7"/>
      <c r="F14" s="7"/>
      <c r="G14" s="7"/>
      <c r="H14" s="7"/>
      <c r="I14" s="7"/>
    </row>
    <row r="15" spans="1:9" ht="8.25" customHeight="1" x14ac:dyDescent="0.2">
      <c r="A15" s="7"/>
      <c r="B15" s="7"/>
      <c r="C15" s="7"/>
      <c r="D15" s="7"/>
      <c r="E15" s="7"/>
      <c r="F15" s="7"/>
      <c r="G15" s="7"/>
      <c r="H15" s="7"/>
      <c r="I15" s="7"/>
    </row>
    <row r="16" spans="1:9" x14ac:dyDescent="0.2">
      <c r="A16" s="179" t="s">
        <v>425</v>
      </c>
      <c r="B16" s="179"/>
      <c r="C16" s="179"/>
      <c r="D16" s="179"/>
      <c r="E16" s="179"/>
      <c r="F16" s="179"/>
      <c r="G16" s="179"/>
      <c r="H16" s="179"/>
      <c r="I16" s="179"/>
    </row>
    <row r="17" spans="1:9" x14ac:dyDescent="0.2">
      <c r="A17" s="39"/>
      <c r="B17" s="39"/>
      <c r="C17" s="39"/>
      <c r="D17" s="39"/>
      <c r="E17" s="39"/>
      <c r="F17" s="39"/>
      <c r="G17" s="39"/>
      <c r="H17" s="39"/>
      <c r="I17" s="39"/>
    </row>
    <row r="18" spans="1:9" x14ac:dyDescent="0.2">
      <c r="A18" s="181" t="s">
        <v>12</v>
      </c>
      <c r="B18" s="182"/>
      <c r="C18" s="182"/>
      <c r="D18" s="182"/>
      <c r="E18" s="182"/>
      <c r="F18" s="182"/>
      <c r="G18" s="182"/>
      <c r="H18" s="182"/>
      <c r="I18" s="183"/>
    </row>
    <row r="19" spans="1:9" x14ac:dyDescent="0.2">
      <c r="A19" s="43"/>
      <c r="B19" s="44"/>
      <c r="C19" s="45" t="s">
        <v>27</v>
      </c>
      <c r="D19" s="45" t="s">
        <v>28</v>
      </c>
      <c r="E19" s="45" t="s">
        <v>31</v>
      </c>
      <c r="F19" s="45" t="s">
        <v>33</v>
      </c>
      <c r="G19" s="45" t="s">
        <v>34</v>
      </c>
      <c r="H19" s="45" t="s">
        <v>35</v>
      </c>
      <c r="I19" s="45" t="s">
        <v>36</v>
      </c>
    </row>
    <row r="20" spans="1:9" x14ac:dyDescent="0.2">
      <c r="A20" s="43"/>
      <c r="B20" s="44"/>
      <c r="C20" s="11" t="s">
        <v>10</v>
      </c>
      <c r="D20" s="63" t="s">
        <v>10</v>
      </c>
      <c r="E20" s="13" t="s">
        <v>10</v>
      </c>
      <c r="F20" s="13" t="s">
        <v>10</v>
      </c>
      <c r="G20" s="13" t="s">
        <v>10</v>
      </c>
      <c r="H20" s="13" t="s">
        <v>11</v>
      </c>
      <c r="I20" s="13" t="s">
        <v>11</v>
      </c>
    </row>
    <row r="21" spans="1:9" x14ac:dyDescent="0.2">
      <c r="A21" s="43" t="s">
        <v>0</v>
      </c>
      <c r="B21" s="44"/>
      <c r="C21" s="24">
        <v>174454</v>
      </c>
      <c r="D21" s="24">
        <v>235454</v>
      </c>
      <c r="E21" s="24">
        <v>235454</v>
      </c>
      <c r="F21" s="24">
        <v>241782</v>
      </c>
      <c r="G21" s="24">
        <v>241782</v>
      </c>
      <c r="H21" s="24">
        <v>247950</v>
      </c>
      <c r="I21" s="24">
        <v>247950</v>
      </c>
    </row>
    <row r="22" spans="1:9" x14ac:dyDescent="0.2">
      <c r="A22" s="43" t="s">
        <v>1</v>
      </c>
      <c r="B22" s="44"/>
      <c r="C22" s="15">
        <v>49136</v>
      </c>
      <c r="D22" s="15">
        <v>67289</v>
      </c>
      <c r="E22" s="15">
        <v>8232.57</v>
      </c>
      <c r="F22" s="15">
        <v>17937.12000000001</v>
      </c>
      <c r="G22" s="15">
        <f t="shared" ref="G22:I22" si="0">F33</f>
        <v>15714.010000000024</v>
      </c>
      <c r="H22" s="15">
        <f t="shared" si="0"/>
        <v>15714.010000000009</v>
      </c>
      <c r="I22" s="15">
        <f t="shared" si="0"/>
        <v>15714.010000000009</v>
      </c>
    </row>
    <row r="23" spans="1:9" x14ac:dyDescent="0.2">
      <c r="A23" s="43" t="s">
        <v>2</v>
      </c>
      <c r="B23" s="44"/>
      <c r="C23" s="15">
        <v>188951</v>
      </c>
      <c r="D23" s="15">
        <v>0</v>
      </c>
      <c r="E23" s="15">
        <v>0</v>
      </c>
      <c r="F23" s="24">
        <v>0</v>
      </c>
      <c r="G23" s="24">
        <v>241782</v>
      </c>
      <c r="H23" s="24">
        <v>247950</v>
      </c>
      <c r="I23" s="24">
        <v>247950</v>
      </c>
    </row>
    <row r="24" spans="1:9" x14ac:dyDescent="0.2">
      <c r="A24" s="43" t="s">
        <v>3</v>
      </c>
      <c r="B24" s="44"/>
      <c r="C24" s="15">
        <v>170798</v>
      </c>
      <c r="D24" s="15">
        <v>87137.61</v>
      </c>
      <c r="E24" s="14">
        <v>93510.93</v>
      </c>
      <c r="F24" s="24">
        <v>103708.18</v>
      </c>
      <c r="G24" s="24">
        <v>241782</v>
      </c>
      <c r="H24" s="24">
        <v>247950</v>
      </c>
      <c r="I24" s="24">
        <v>247950</v>
      </c>
    </row>
    <row r="25" spans="1:9" x14ac:dyDescent="0.2">
      <c r="A25" s="43"/>
      <c r="B25" s="44"/>
      <c r="C25" s="15"/>
      <c r="D25" s="15"/>
      <c r="E25" s="15"/>
      <c r="F25" s="15"/>
      <c r="G25" s="15"/>
      <c r="H25" s="15"/>
      <c r="I25" s="15"/>
    </row>
    <row r="26" spans="1:9" x14ac:dyDescent="0.2">
      <c r="A26" s="8" t="s">
        <v>4</v>
      </c>
      <c r="B26" s="6"/>
      <c r="C26" s="16"/>
      <c r="D26" s="16"/>
      <c r="E26" s="16"/>
      <c r="F26" s="16"/>
      <c r="G26" s="16"/>
      <c r="H26" s="14"/>
      <c r="I26" s="14"/>
    </row>
    <row r="27" spans="1:9" x14ac:dyDescent="0.2">
      <c r="A27" s="8" t="s">
        <v>32</v>
      </c>
      <c r="B27" s="9"/>
      <c r="C27" s="47"/>
      <c r="D27" s="16"/>
      <c r="E27" s="16"/>
      <c r="F27" s="16"/>
      <c r="G27" s="16"/>
      <c r="H27" s="14"/>
      <c r="I27" s="14"/>
    </row>
    <row r="28" spans="1:9" x14ac:dyDescent="0.2">
      <c r="A28" s="25" t="s">
        <v>426</v>
      </c>
      <c r="B28" s="26"/>
      <c r="C28" s="15"/>
      <c r="D28" s="15">
        <v>28081.18</v>
      </c>
      <c r="E28" s="15">
        <v>103215.48</v>
      </c>
      <c r="F28" s="15">
        <v>101485.07</v>
      </c>
      <c r="G28" s="15"/>
      <c r="H28" s="15"/>
      <c r="I28" s="15"/>
    </row>
    <row r="29" spans="1:9" x14ac:dyDescent="0.2">
      <c r="A29" s="25" t="s">
        <v>348</v>
      </c>
      <c r="B29" s="26"/>
      <c r="C29" s="15"/>
      <c r="D29" s="15"/>
      <c r="E29" s="15"/>
      <c r="F29" s="15"/>
      <c r="G29" s="15"/>
      <c r="H29" s="15"/>
      <c r="I29" s="15"/>
    </row>
    <row r="30" spans="1:9" x14ac:dyDescent="0.2">
      <c r="A30" s="25"/>
      <c r="B30" s="26"/>
      <c r="C30" s="15"/>
      <c r="D30" s="15"/>
      <c r="E30" s="15"/>
      <c r="F30" s="15"/>
      <c r="G30" s="15"/>
      <c r="H30" s="15"/>
      <c r="I30" s="15"/>
    </row>
    <row r="31" spans="1:9" x14ac:dyDescent="0.2">
      <c r="A31" s="8" t="s">
        <v>5</v>
      </c>
      <c r="B31" s="9"/>
      <c r="C31" s="14">
        <v>0</v>
      </c>
      <c r="D31" s="14">
        <v>28081.18</v>
      </c>
      <c r="E31" s="14">
        <v>103215.48</v>
      </c>
      <c r="F31" s="14">
        <v>101485.07</v>
      </c>
      <c r="G31" s="14">
        <f t="shared" ref="G31:H31" si="1">SUM(G28:G30)</f>
        <v>0</v>
      </c>
      <c r="H31" s="14">
        <f t="shared" si="1"/>
        <v>0</v>
      </c>
      <c r="I31" s="14">
        <f t="shared" ref="I31" si="2">SUM(I28:I30)</f>
        <v>0</v>
      </c>
    </row>
    <row r="32" spans="1:9" x14ac:dyDescent="0.2">
      <c r="A32" s="43"/>
      <c r="B32" s="44"/>
      <c r="C32" s="46"/>
      <c r="D32" s="46"/>
      <c r="E32" s="46"/>
      <c r="F32" s="46"/>
      <c r="G32" s="46"/>
      <c r="H32" s="46"/>
      <c r="I32" s="46"/>
    </row>
    <row r="33" spans="1:9" x14ac:dyDescent="0.2">
      <c r="A33" s="43" t="s">
        <v>7</v>
      </c>
      <c r="B33" s="44"/>
      <c r="C33" s="48">
        <v>67289</v>
      </c>
      <c r="D33" s="48">
        <v>8232.57</v>
      </c>
      <c r="E33" s="48">
        <v>17937.12000000001</v>
      </c>
      <c r="F33" s="48">
        <v>15714.010000000024</v>
      </c>
      <c r="G33" s="48">
        <f>+G22+G23-G24+G31</f>
        <v>15714.010000000009</v>
      </c>
      <c r="H33" s="48">
        <f t="shared" ref="H33:I33" si="3">+H22+H23-H24+H31</f>
        <v>15714.010000000009</v>
      </c>
      <c r="I33" s="48">
        <f t="shared" si="3"/>
        <v>15714.010000000009</v>
      </c>
    </row>
    <row r="34" spans="1:9" x14ac:dyDescent="0.2">
      <c r="A34" s="49"/>
      <c r="B34" s="50"/>
      <c r="C34" s="58"/>
      <c r="D34" s="58"/>
      <c r="E34" s="46"/>
      <c r="F34" s="46"/>
      <c r="G34" s="46"/>
      <c r="H34" s="46"/>
      <c r="I34" s="46"/>
    </row>
    <row r="35" spans="1:9" x14ac:dyDescent="0.2">
      <c r="A35" s="43" t="s">
        <v>24</v>
      </c>
      <c r="B35" s="44"/>
      <c r="C35" s="58">
        <v>0</v>
      </c>
      <c r="D35" s="58">
        <v>0</v>
      </c>
      <c r="E35" s="58">
        <v>0</v>
      </c>
      <c r="F35" s="58">
        <v>0</v>
      </c>
      <c r="G35" s="58">
        <v>0</v>
      </c>
      <c r="H35" s="58">
        <v>0</v>
      </c>
      <c r="I35" s="58">
        <v>0</v>
      </c>
    </row>
    <row r="36" spans="1:9" x14ac:dyDescent="0.2">
      <c r="A36" s="49"/>
      <c r="B36" s="50"/>
      <c r="C36" s="58"/>
      <c r="D36" s="58"/>
      <c r="E36" s="46"/>
      <c r="F36" s="46"/>
      <c r="G36" s="46"/>
      <c r="H36" s="46"/>
      <c r="I36" s="46"/>
    </row>
    <row r="37" spans="1:9" x14ac:dyDescent="0.2">
      <c r="A37" s="43" t="s">
        <v>25</v>
      </c>
      <c r="B37" s="51"/>
      <c r="C37" s="64">
        <v>67289</v>
      </c>
      <c r="D37" s="64">
        <v>8232.57</v>
      </c>
      <c r="E37" s="52">
        <v>17937.12000000001</v>
      </c>
      <c r="F37" s="52">
        <v>15714.010000000024</v>
      </c>
      <c r="G37" s="52">
        <f t="shared" ref="G37:I37" si="4">G33-G35</f>
        <v>15714.010000000009</v>
      </c>
      <c r="H37" s="52">
        <f t="shared" si="4"/>
        <v>15714.010000000009</v>
      </c>
      <c r="I37" s="52">
        <f t="shared" si="4"/>
        <v>15714.010000000009</v>
      </c>
    </row>
    <row r="38" spans="1:9" x14ac:dyDescent="0.2">
      <c r="A38" s="53"/>
      <c r="B38" s="53"/>
      <c r="C38" s="54"/>
      <c r="D38" s="54"/>
      <c r="E38" s="54"/>
      <c r="F38" s="54"/>
      <c r="G38" s="54"/>
      <c r="H38" s="54"/>
      <c r="I38" s="54"/>
    </row>
    <row r="39" spans="1:9" x14ac:dyDescent="0.2">
      <c r="A39" s="55" t="s">
        <v>26</v>
      </c>
      <c r="B39" s="40"/>
      <c r="C39" s="35"/>
      <c r="D39" s="35"/>
      <c r="E39" s="56"/>
      <c r="F39" s="56"/>
      <c r="G39" s="56"/>
      <c r="H39" s="56"/>
      <c r="I39" s="56"/>
    </row>
    <row r="40" spans="1:9" x14ac:dyDescent="0.2">
      <c r="A40" s="57" t="s">
        <v>30</v>
      </c>
      <c r="B40" s="50"/>
      <c r="C40" s="28"/>
      <c r="D40" s="28"/>
      <c r="E40" s="58"/>
      <c r="F40" s="58"/>
      <c r="G40" s="58"/>
      <c r="H40" s="58"/>
      <c r="I40" s="58"/>
    </row>
    <row r="41" spans="1:9" x14ac:dyDescent="0.2">
      <c r="A41" s="43"/>
      <c r="B41" s="44"/>
      <c r="C41" s="46"/>
      <c r="D41" s="46"/>
      <c r="E41" s="46"/>
      <c r="F41" s="46"/>
      <c r="G41" s="46"/>
      <c r="H41" s="46"/>
      <c r="I41" s="46"/>
    </row>
    <row r="42" spans="1:9" x14ac:dyDescent="0.2">
      <c r="A42" s="43" t="s">
        <v>6</v>
      </c>
      <c r="B42" s="44"/>
      <c r="C42" s="15"/>
      <c r="D42" s="15"/>
      <c r="E42" s="46"/>
      <c r="F42" s="46"/>
      <c r="G42" s="46"/>
      <c r="H42" s="46"/>
      <c r="I42" s="46"/>
    </row>
    <row r="43" spans="1:9" x14ac:dyDescent="0.2">
      <c r="A43" s="43"/>
      <c r="B43" s="44"/>
      <c r="C43" s="15"/>
      <c r="D43" s="15"/>
      <c r="E43" s="46"/>
      <c r="F43" s="46"/>
      <c r="G43" s="46"/>
      <c r="H43" s="46"/>
      <c r="I43" s="46"/>
    </row>
    <row r="44" spans="1:9" x14ac:dyDescent="0.2">
      <c r="A44" s="57" t="s">
        <v>8</v>
      </c>
      <c r="B44" s="51"/>
      <c r="C44" s="15"/>
      <c r="D44" s="15"/>
      <c r="E44" s="46"/>
      <c r="F44" s="46"/>
      <c r="G44" s="46"/>
      <c r="H44" s="46"/>
      <c r="I44" s="46"/>
    </row>
    <row r="45" spans="1:9" x14ac:dyDescent="0.2">
      <c r="A45" s="59" t="s">
        <v>9</v>
      </c>
      <c r="B45" s="60"/>
      <c r="C45" s="15"/>
      <c r="D45" s="15"/>
      <c r="E45" s="46"/>
      <c r="F45" s="46"/>
      <c r="G45" s="46"/>
      <c r="H45" s="46"/>
      <c r="I45" s="46"/>
    </row>
  </sheetData>
  <sheetProtection selectLockedCells="1"/>
  <mergeCells count="4">
    <mergeCell ref="A8:I8"/>
    <mergeCell ref="A12:I12"/>
    <mergeCell ref="A16:I16"/>
    <mergeCell ref="A18:I18"/>
  </mergeCells>
  <printOptions horizontalCentered="1"/>
  <pageMargins left="0.75" right="0.75" top="0.6" bottom="0.55000000000000004" header="0.28000000000000003" footer="0.16"/>
  <pageSetup scale="91"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EE57-2356-43D9-9FA0-BBB2736E96A1}">
  <sheetPr>
    <pageSetUpPr fitToPage="1"/>
  </sheetPr>
  <dimension ref="A2:T45"/>
  <sheetViews>
    <sheetView topLeftCell="A40" zoomScaleNormal="100" workbookViewId="0">
      <selection activeCell="A29" sqref="A29:I40"/>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20" s="7" customFormat="1" x14ac:dyDescent="0.2">
      <c r="A2" s="7" t="s">
        <v>13</v>
      </c>
      <c r="B2" s="2" t="s">
        <v>49</v>
      </c>
      <c r="C2" s="2"/>
      <c r="D2" s="2"/>
      <c r="G2" s="94" t="s">
        <v>14</v>
      </c>
      <c r="H2" s="2" t="s">
        <v>157</v>
      </c>
      <c r="I2" s="2"/>
    </row>
    <row r="3" spans="1:20" s="7" customFormat="1" x14ac:dyDescent="0.2">
      <c r="A3" s="7" t="s">
        <v>22</v>
      </c>
      <c r="B3" s="2" t="s">
        <v>139</v>
      </c>
      <c r="C3" s="2"/>
      <c r="D3" s="2"/>
      <c r="G3" s="94" t="s">
        <v>15</v>
      </c>
      <c r="H3" s="5" t="s">
        <v>158</v>
      </c>
      <c r="I3" s="5"/>
    </row>
    <row r="4" spans="1:20" s="7" customFormat="1" x14ac:dyDescent="0.2">
      <c r="A4" s="7" t="s">
        <v>16</v>
      </c>
      <c r="B4" s="2" t="s">
        <v>159</v>
      </c>
      <c r="C4" s="2"/>
      <c r="D4" s="2"/>
      <c r="G4" s="94" t="s">
        <v>18</v>
      </c>
      <c r="H4" s="2" t="s">
        <v>54</v>
      </c>
      <c r="I4" s="2"/>
    </row>
    <row r="5" spans="1:20" s="7" customFormat="1" x14ac:dyDescent="0.2">
      <c r="A5" s="7" t="s">
        <v>17</v>
      </c>
      <c r="B5" s="5" t="s">
        <v>160</v>
      </c>
      <c r="C5" s="5"/>
      <c r="D5" s="5"/>
      <c r="G5" s="94" t="s">
        <v>19</v>
      </c>
      <c r="H5" s="5" t="s">
        <v>161</v>
      </c>
      <c r="I5" s="5"/>
    </row>
    <row r="8" spans="1:20" s="7" customFormat="1" x14ac:dyDescent="0.2">
      <c r="A8" s="176" t="s">
        <v>152</v>
      </c>
      <c r="B8" s="176"/>
      <c r="C8" s="176"/>
      <c r="D8" s="176"/>
      <c r="E8" s="176"/>
      <c r="F8" s="176"/>
      <c r="G8" s="176"/>
      <c r="H8" s="176"/>
      <c r="I8" s="176"/>
    </row>
    <row r="9" spans="1:20" s="7" customFormat="1" x14ac:dyDescent="0.2">
      <c r="L9" s="1"/>
      <c r="M9" s="1"/>
      <c r="N9" s="1"/>
      <c r="O9" s="1"/>
      <c r="P9" s="1"/>
      <c r="Q9" s="1"/>
      <c r="R9" s="1"/>
      <c r="S9" s="1"/>
      <c r="T9" s="1"/>
    </row>
    <row r="10" spans="1:20" s="7" customFormat="1" x14ac:dyDescent="0.2">
      <c r="A10" s="7" t="s">
        <v>162</v>
      </c>
    </row>
    <row r="11" spans="1:20" s="7" customFormat="1" x14ac:dyDescent="0.2">
      <c r="L11" s="1"/>
      <c r="M11" s="1"/>
      <c r="N11" s="1"/>
      <c r="O11" s="1"/>
      <c r="P11" s="1"/>
      <c r="Q11" s="1"/>
      <c r="R11" s="1"/>
      <c r="S11" s="1"/>
      <c r="T11" s="1"/>
    </row>
    <row r="12" spans="1:20" s="7" customFormat="1" ht="68.25" customHeight="1" x14ac:dyDescent="0.2">
      <c r="A12" s="176" t="s">
        <v>163</v>
      </c>
      <c r="B12" s="176"/>
      <c r="C12" s="176"/>
      <c r="D12" s="176"/>
      <c r="E12" s="176"/>
      <c r="F12" s="176"/>
      <c r="G12" s="176"/>
      <c r="H12" s="176"/>
      <c r="I12" s="176"/>
      <c r="L12" s="1"/>
      <c r="M12" s="1"/>
      <c r="N12" s="1"/>
      <c r="O12" s="1"/>
      <c r="P12" s="1"/>
      <c r="Q12" s="1"/>
      <c r="R12" s="1"/>
      <c r="S12" s="1"/>
      <c r="T12" s="1"/>
    </row>
    <row r="13" spans="1:20" s="7" customFormat="1" x14ac:dyDescent="0.2">
      <c r="L13" s="1"/>
      <c r="M13" s="1"/>
      <c r="N13" s="1"/>
      <c r="O13" s="1"/>
      <c r="P13" s="1"/>
      <c r="Q13" s="1"/>
      <c r="R13" s="1"/>
      <c r="S13" s="1"/>
      <c r="T13" s="1"/>
    </row>
    <row r="14" spans="1:20" s="7" customFormat="1" x14ac:dyDescent="0.2">
      <c r="A14" s="7" t="s">
        <v>155</v>
      </c>
      <c r="L14" s="1"/>
      <c r="M14" s="1"/>
      <c r="N14" s="1"/>
      <c r="O14" s="1"/>
      <c r="P14" s="1"/>
      <c r="Q14" s="1"/>
      <c r="R14" s="1"/>
      <c r="S14" s="1"/>
      <c r="T14" s="1"/>
    </row>
    <row r="15" spans="1:20" s="7" customFormat="1" x14ac:dyDescent="0.2">
      <c r="L15" s="1"/>
      <c r="M15" s="1"/>
      <c r="N15" s="1"/>
      <c r="O15" s="1"/>
      <c r="P15" s="1"/>
      <c r="Q15" s="1"/>
      <c r="R15" s="1"/>
      <c r="S15" s="1"/>
      <c r="T15" s="1"/>
    </row>
    <row r="16" spans="1:20" s="7" customFormat="1" ht="38.25" customHeight="1" x14ac:dyDescent="0.2">
      <c r="A16" s="177" t="s">
        <v>164</v>
      </c>
      <c r="B16" s="177"/>
      <c r="C16" s="177"/>
      <c r="D16" s="177"/>
      <c r="E16" s="177"/>
      <c r="F16" s="177"/>
      <c r="G16" s="177"/>
      <c r="H16" s="177"/>
      <c r="I16" s="177"/>
      <c r="L16" s="1"/>
      <c r="M16" s="1"/>
      <c r="N16" s="1"/>
      <c r="O16" s="1"/>
      <c r="P16" s="1"/>
      <c r="Q16" s="1"/>
      <c r="R16" s="1"/>
      <c r="S16" s="1"/>
      <c r="T16" s="1"/>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12341526</v>
      </c>
      <c r="D21" s="15">
        <v>12341526</v>
      </c>
      <c r="E21" s="15">
        <v>12341526</v>
      </c>
      <c r="F21" s="15">
        <v>12341526</v>
      </c>
      <c r="G21" s="15">
        <v>12405763</v>
      </c>
      <c r="H21" s="15">
        <v>12405763</v>
      </c>
      <c r="I21" s="15">
        <v>12405763</v>
      </c>
    </row>
    <row r="22" spans="1:9" x14ac:dyDescent="0.2">
      <c r="A22" s="8" t="s">
        <v>1</v>
      </c>
      <c r="B22" s="9"/>
      <c r="C22" s="14">
        <v>15098841</v>
      </c>
      <c r="D22" s="15">
        <v>19431852.649999999</v>
      </c>
      <c r="E22" s="15">
        <v>22223395.91</v>
      </c>
      <c r="F22" s="15">
        <v>25116092.630000003</v>
      </c>
      <c r="G22" s="15">
        <f t="shared" ref="G22:I22" si="0">F33</f>
        <v>28715600.370000001</v>
      </c>
      <c r="H22" s="15">
        <f t="shared" si="0"/>
        <v>19433452.220000003</v>
      </c>
      <c r="I22" s="15">
        <f t="shared" si="0"/>
        <v>17641926.220000003</v>
      </c>
    </row>
    <row r="23" spans="1:9" x14ac:dyDescent="0.2">
      <c r="A23" s="8" t="s">
        <v>2</v>
      </c>
      <c r="B23" s="9"/>
      <c r="C23" s="14">
        <v>8800000</v>
      </c>
      <c r="D23" s="15">
        <v>8700092.1999999993</v>
      </c>
      <c r="E23" s="15">
        <v>8121938.3899999997</v>
      </c>
      <c r="F23" s="15">
        <v>8419885.0099999998</v>
      </c>
      <c r="G23" s="15">
        <v>7741175.9400000004</v>
      </c>
      <c r="H23" s="15">
        <v>8800000</v>
      </c>
      <c r="I23" s="15">
        <v>8800000</v>
      </c>
    </row>
    <row r="24" spans="1:9" x14ac:dyDescent="0.2">
      <c r="A24" s="8" t="s">
        <v>3</v>
      </c>
      <c r="B24" s="9"/>
      <c r="C24" s="14">
        <v>4466988.3499999996</v>
      </c>
      <c r="D24" s="15">
        <v>5880066.6500000004</v>
      </c>
      <c r="E24" s="15">
        <v>5229241.67</v>
      </c>
      <c r="F24" s="14">
        <v>4820377.2699999996</v>
      </c>
      <c r="G24" s="15">
        <f>17023324.09-10000000</f>
        <v>7023324.0899999999</v>
      </c>
      <c r="H24" s="15">
        <v>10591526</v>
      </c>
      <c r="I24" s="15">
        <v>10591526</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8" t="s">
        <v>32</v>
      </c>
      <c r="B27" s="9"/>
      <c r="C27" s="14"/>
      <c r="D27" s="47"/>
      <c r="E27" s="16"/>
      <c r="F27" s="16"/>
      <c r="G27" s="16"/>
      <c r="H27" s="16"/>
      <c r="I27" s="14"/>
    </row>
    <row r="28" spans="1:9" x14ac:dyDescent="0.2">
      <c r="A28" s="25" t="s">
        <v>165</v>
      </c>
      <c r="B28" s="26"/>
      <c r="C28" s="14"/>
      <c r="D28" s="15"/>
      <c r="E28" s="15"/>
      <c r="F28" s="15"/>
      <c r="G28" s="15">
        <v>-10000000</v>
      </c>
      <c r="H28" s="15"/>
      <c r="I28" s="15"/>
    </row>
    <row r="29" spans="1:9" x14ac:dyDescent="0.2">
      <c r="A29" s="25"/>
      <c r="B29" s="26"/>
      <c r="C29" s="14"/>
      <c r="D29" s="15"/>
      <c r="E29" s="15"/>
      <c r="F29" s="15"/>
      <c r="G29" s="15"/>
      <c r="H29" s="15"/>
      <c r="I29" s="15"/>
    </row>
    <row r="30" spans="1:9" x14ac:dyDescent="0.2">
      <c r="A30" s="25"/>
      <c r="B30" s="26"/>
      <c r="C30" s="14"/>
      <c r="D30" s="15"/>
      <c r="E30" s="15"/>
      <c r="F30" s="15"/>
      <c r="G30" s="15"/>
      <c r="H30" s="15"/>
      <c r="I30" s="15"/>
    </row>
    <row r="31" spans="1:9" x14ac:dyDescent="0.2">
      <c r="A31" s="8" t="s">
        <v>5</v>
      </c>
      <c r="B31" s="9"/>
      <c r="C31" s="14">
        <v>0</v>
      </c>
      <c r="D31" s="14">
        <v>0</v>
      </c>
      <c r="E31" s="14">
        <v>0</v>
      </c>
      <c r="F31" s="14">
        <v>0</v>
      </c>
      <c r="G31" s="14">
        <f t="shared" ref="G31:I31" si="1">SUM(G28:G30)</f>
        <v>-10000000</v>
      </c>
      <c r="H31" s="14">
        <f t="shared" si="1"/>
        <v>0</v>
      </c>
      <c r="I31" s="14">
        <f t="shared" si="1"/>
        <v>0</v>
      </c>
    </row>
    <row r="32" spans="1:9" x14ac:dyDescent="0.2">
      <c r="A32" s="8"/>
      <c r="B32" s="9"/>
      <c r="C32" s="14"/>
      <c r="D32" s="15"/>
      <c r="E32" s="15"/>
      <c r="F32" s="15"/>
      <c r="G32" s="15"/>
      <c r="H32" s="15"/>
      <c r="I32" s="15"/>
    </row>
    <row r="33" spans="1:9" x14ac:dyDescent="0.2">
      <c r="A33" s="8" t="s">
        <v>7</v>
      </c>
      <c r="B33" s="9"/>
      <c r="C33" s="14">
        <v>19431852.649999999</v>
      </c>
      <c r="D33" s="14">
        <v>22223395.91</v>
      </c>
      <c r="E33" s="14">
        <v>25116092.630000003</v>
      </c>
      <c r="F33" s="14">
        <v>28715600.370000001</v>
      </c>
      <c r="G33" s="14">
        <f>+G22+G23-G24+G31</f>
        <v>19433452.220000003</v>
      </c>
      <c r="H33" s="14">
        <f>+H22+H23-H24+H31</f>
        <v>17641926.220000003</v>
      </c>
      <c r="I33" s="14">
        <f t="shared" ref="I33" si="2">+I22+I23-I24+I31</f>
        <v>15850400.220000003</v>
      </c>
    </row>
    <row r="34" spans="1:9" x14ac:dyDescent="0.2">
      <c r="A34" s="25"/>
      <c r="B34" s="26"/>
      <c r="C34" s="27"/>
      <c r="D34" s="28"/>
      <c r="E34" s="28"/>
      <c r="F34" s="15"/>
      <c r="G34" s="15"/>
      <c r="H34" s="15"/>
      <c r="I34" s="15"/>
    </row>
    <row r="35" spans="1:9" x14ac:dyDescent="0.2">
      <c r="A35" s="8" t="s">
        <v>24</v>
      </c>
      <c r="B35" s="9"/>
      <c r="C35" s="27">
        <v>3707219.31</v>
      </c>
      <c r="D35" s="28">
        <v>2917357.66</v>
      </c>
      <c r="E35" s="28">
        <v>3106275.99</v>
      </c>
      <c r="F35" s="15">
        <v>3716674.31</v>
      </c>
      <c r="G35" s="15">
        <v>5346418.4800000004</v>
      </c>
      <c r="H35" s="15">
        <v>0</v>
      </c>
      <c r="I35" s="15">
        <v>0</v>
      </c>
    </row>
    <row r="36" spans="1:9" x14ac:dyDescent="0.2">
      <c r="A36" s="25"/>
      <c r="B36" s="26"/>
      <c r="C36" s="27"/>
      <c r="D36" s="28"/>
      <c r="E36" s="28"/>
      <c r="F36" s="15"/>
      <c r="G36" s="15"/>
      <c r="H36" s="15"/>
      <c r="I36" s="15"/>
    </row>
    <row r="37" spans="1:9" x14ac:dyDescent="0.2">
      <c r="A37" s="8" t="s">
        <v>25</v>
      </c>
      <c r="B37" s="29"/>
      <c r="C37" s="30">
        <f>C33-C35</f>
        <v>15724633.339999998</v>
      </c>
      <c r="D37" s="30">
        <f t="shared" ref="D37:I37" si="3">D33-D35</f>
        <v>19306038.25</v>
      </c>
      <c r="E37" s="30">
        <f t="shared" si="3"/>
        <v>22009816.640000001</v>
      </c>
      <c r="F37" s="31">
        <f t="shared" si="3"/>
        <v>24998926.060000002</v>
      </c>
      <c r="G37" s="31">
        <f t="shared" si="3"/>
        <v>14087033.740000002</v>
      </c>
      <c r="H37" s="31">
        <f t="shared" si="3"/>
        <v>17641926.220000003</v>
      </c>
      <c r="I37" s="31">
        <f t="shared" si="3"/>
        <v>15850400.220000003</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sheetData>
  <sheetProtection selectLockedCells="1"/>
  <mergeCells count="4">
    <mergeCell ref="A8:I8"/>
    <mergeCell ref="A12:I12"/>
    <mergeCell ref="A16:I16"/>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FF971-9552-4A6F-89B1-B1157455FC5B}">
  <sheetPr>
    <pageSetUpPr fitToPage="1"/>
  </sheetPr>
  <dimension ref="A1:I55"/>
  <sheetViews>
    <sheetView topLeftCell="A46" zoomScaleNormal="100" workbookViewId="0">
      <selection activeCell="A29" sqref="A29:I40"/>
    </sheetView>
  </sheetViews>
  <sheetFormatPr defaultRowHeight="12.75" x14ac:dyDescent="0.2"/>
  <cols>
    <col min="1" max="2" width="14.7109375" style="1" customWidth="1"/>
    <col min="3" max="8" width="14" style="1" customWidth="1"/>
    <col min="9" max="9" width="13.140625" style="1" customWidth="1"/>
    <col min="10"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65</v>
      </c>
      <c r="I2" s="40"/>
    </row>
    <row r="3" spans="1:9" x14ac:dyDescent="0.2">
      <c r="A3" s="39" t="s">
        <v>22</v>
      </c>
      <c r="B3" s="40" t="s">
        <v>66</v>
      </c>
      <c r="C3" s="40"/>
      <c r="D3" s="40"/>
      <c r="E3" s="39"/>
      <c r="F3" s="39"/>
      <c r="G3" s="41" t="s">
        <v>15</v>
      </c>
      <c r="H3" s="42" t="s">
        <v>67</v>
      </c>
      <c r="I3" s="42"/>
    </row>
    <row r="4" spans="1:9" x14ac:dyDescent="0.2">
      <c r="A4" s="39" t="s">
        <v>16</v>
      </c>
      <c r="B4" s="40" t="s">
        <v>68</v>
      </c>
      <c r="C4" s="40"/>
      <c r="D4" s="40"/>
      <c r="E4" s="39"/>
      <c r="F4" s="39"/>
      <c r="G4" s="41" t="s">
        <v>18</v>
      </c>
      <c r="H4" s="40" t="s">
        <v>54</v>
      </c>
      <c r="I4" s="40"/>
    </row>
    <row r="5" spans="1:9" x14ac:dyDescent="0.2">
      <c r="A5" s="39" t="s">
        <v>17</v>
      </c>
      <c r="B5" s="40" t="s">
        <v>69</v>
      </c>
      <c r="C5" s="42"/>
      <c r="D5" s="42"/>
      <c r="E5" s="39"/>
      <c r="F5" s="39"/>
      <c r="G5" s="41" t="s">
        <v>19</v>
      </c>
      <c r="H5" s="42" t="s">
        <v>70</v>
      </c>
      <c r="I5" s="42"/>
    </row>
    <row r="6" spans="1:9" x14ac:dyDescent="0.2">
      <c r="A6" s="39"/>
      <c r="B6" s="39"/>
      <c r="C6" s="39"/>
      <c r="D6" s="39"/>
      <c r="E6" s="39"/>
      <c r="F6" s="39"/>
      <c r="G6" s="39"/>
      <c r="H6" s="39"/>
      <c r="I6" s="39"/>
    </row>
    <row r="7" spans="1:9" x14ac:dyDescent="0.2">
      <c r="A7" s="39"/>
      <c r="B7" s="39"/>
      <c r="C7" s="39"/>
      <c r="D7" s="39"/>
      <c r="E7" s="39"/>
      <c r="F7" s="39"/>
      <c r="G7" s="39"/>
      <c r="H7" s="39"/>
      <c r="I7" s="39"/>
    </row>
    <row r="8" spans="1:9" x14ac:dyDescent="0.2">
      <c r="A8" s="61" t="s">
        <v>71</v>
      </c>
      <c r="B8" s="61"/>
      <c r="C8" s="61"/>
      <c r="D8" s="61"/>
      <c r="E8" s="61"/>
      <c r="F8" s="61"/>
      <c r="G8" s="61"/>
      <c r="H8" s="61"/>
      <c r="I8" s="61"/>
    </row>
    <row r="9" spans="1:9" x14ac:dyDescent="0.2">
      <c r="A9" s="61"/>
      <c r="B9" s="61"/>
      <c r="C9" s="61"/>
      <c r="D9" s="61"/>
      <c r="E9" s="61"/>
      <c r="F9" s="61"/>
      <c r="G9" s="61"/>
      <c r="H9" s="61"/>
      <c r="I9" s="61"/>
    </row>
    <row r="10" spans="1:9" x14ac:dyDescent="0.2">
      <c r="A10" s="178" t="s">
        <v>72</v>
      </c>
      <c r="B10" s="178"/>
      <c r="C10" s="178"/>
      <c r="D10" s="178"/>
      <c r="E10" s="178"/>
      <c r="F10" s="178"/>
      <c r="G10" s="178"/>
      <c r="H10" s="178"/>
      <c r="I10" s="178"/>
    </row>
    <row r="11" spans="1:9" x14ac:dyDescent="0.2">
      <c r="A11" s="178"/>
      <c r="B11" s="178"/>
      <c r="C11" s="178"/>
      <c r="D11" s="178"/>
      <c r="E11" s="178"/>
      <c r="F11" s="178"/>
      <c r="G11" s="178"/>
      <c r="H11" s="178"/>
      <c r="I11" s="178"/>
    </row>
    <row r="12" spans="1:9" x14ac:dyDescent="0.2">
      <c r="A12" s="62"/>
      <c r="B12" s="62"/>
      <c r="C12" s="62"/>
      <c r="D12" s="62"/>
      <c r="E12" s="62"/>
      <c r="F12" s="62"/>
      <c r="G12" s="62"/>
      <c r="H12" s="62"/>
      <c r="I12" s="62"/>
    </row>
    <row r="13" spans="1:9" ht="29.25" customHeight="1" x14ac:dyDescent="0.2">
      <c r="A13" s="178" t="s">
        <v>73</v>
      </c>
      <c r="B13" s="178"/>
      <c r="C13" s="178"/>
      <c r="D13" s="178"/>
      <c r="E13" s="178"/>
      <c r="F13" s="178"/>
      <c r="G13" s="178"/>
      <c r="H13" s="178"/>
      <c r="I13" s="178"/>
    </row>
    <row r="14" spans="1:9" x14ac:dyDescent="0.2">
      <c r="A14" s="62"/>
      <c r="B14" s="62"/>
      <c r="C14" s="62"/>
      <c r="D14" s="62"/>
      <c r="E14" s="62"/>
      <c r="F14" s="62"/>
      <c r="G14" s="62"/>
      <c r="H14" s="62"/>
      <c r="I14" s="62"/>
    </row>
    <row r="15" spans="1:9" x14ac:dyDescent="0.2">
      <c r="A15" s="39" t="s">
        <v>47</v>
      </c>
      <c r="B15" s="39"/>
      <c r="C15" s="39"/>
      <c r="D15" s="39"/>
      <c r="E15" s="39"/>
      <c r="F15" s="39"/>
      <c r="G15" s="39"/>
      <c r="H15" s="39"/>
      <c r="I15" s="39"/>
    </row>
    <row r="16" spans="1:9" x14ac:dyDescent="0.2">
      <c r="A16" s="39"/>
      <c r="B16" s="39"/>
      <c r="C16" s="39"/>
      <c r="D16" s="39"/>
      <c r="E16" s="39"/>
      <c r="F16" s="39"/>
      <c r="G16" s="39"/>
      <c r="H16" s="39"/>
      <c r="I16" s="39"/>
    </row>
    <row r="17" spans="1:9" x14ac:dyDescent="0.2">
      <c r="A17" s="1" t="s">
        <v>29</v>
      </c>
      <c r="B17" s="39"/>
      <c r="C17" s="39"/>
      <c r="D17" s="39"/>
      <c r="E17" s="39"/>
      <c r="F17" s="39"/>
      <c r="G17" s="39"/>
      <c r="H17" s="39"/>
      <c r="I17" s="39"/>
    </row>
    <row r="18" spans="1:9" x14ac:dyDescent="0.2">
      <c r="A18" s="7" t="s">
        <v>74</v>
      </c>
      <c r="B18" s="39"/>
      <c r="C18" s="39"/>
      <c r="D18" s="39"/>
      <c r="E18" s="39"/>
      <c r="F18" s="39"/>
      <c r="G18" s="39"/>
      <c r="H18" s="39"/>
      <c r="I18" s="39"/>
    </row>
    <row r="19" spans="1:9" x14ac:dyDescent="0.2">
      <c r="A19" s="7" t="s">
        <v>75</v>
      </c>
      <c r="B19" s="39"/>
      <c r="C19" s="39"/>
      <c r="D19" s="39"/>
      <c r="E19" s="39"/>
      <c r="F19" s="39"/>
      <c r="G19" s="39"/>
      <c r="H19" s="39"/>
      <c r="I19" s="39"/>
    </row>
    <row r="20" spans="1:9" x14ac:dyDescent="0.2">
      <c r="A20" s="179" t="s">
        <v>76</v>
      </c>
      <c r="B20" s="179"/>
      <c r="C20" s="179"/>
      <c r="D20" s="179"/>
      <c r="E20" s="179"/>
      <c r="F20" s="179"/>
      <c r="G20" s="179"/>
      <c r="H20" s="179"/>
      <c r="I20" s="179"/>
    </row>
    <row r="21" spans="1:9" x14ac:dyDescent="0.2">
      <c r="A21" s="179"/>
      <c r="B21" s="179"/>
      <c r="C21" s="179"/>
      <c r="D21" s="179"/>
      <c r="E21" s="179"/>
      <c r="F21" s="179"/>
      <c r="G21" s="179"/>
      <c r="H21" s="179"/>
      <c r="I21" s="179"/>
    </row>
    <row r="22" spans="1:9" x14ac:dyDescent="0.2">
      <c r="A22" s="39" t="s">
        <v>77</v>
      </c>
      <c r="B22" s="39"/>
      <c r="C22" s="39"/>
      <c r="D22" s="39"/>
      <c r="E22" s="39"/>
      <c r="F22" s="39"/>
      <c r="G22" s="39"/>
      <c r="H22" s="39"/>
      <c r="I22" s="39"/>
    </row>
    <row r="23" spans="1:9" x14ac:dyDescent="0.2">
      <c r="A23" s="180" t="s">
        <v>78</v>
      </c>
      <c r="B23" s="180"/>
      <c r="C23" s="180"/>
      <c r="D23" s="180"/>
      <c r="E23" s="180"/>
      <c r="F23" s="180"/>
      <c r="G23" s="180"/>
      <c r="H23" s="180"/>
      <c r="I23" s="180"/>
    </row>
    <row r="24" spans="1:9" x14ac:dyDescent="0.2">
      <c r="A24" s="180"/>
      <c r="B24" s="180"/>
      <c r="C24" s="180"/>
      <c r="D24" s="180"/>
      <c r="E24" s="180"/>
      <c r="F24" s="180"/>
      <c r="G24" s="180"/>
      <c r="H24" s="180"/>
      <c r="I24" s="180"/>
    </row>
    <row r="25" spans="1:9" x14ac:dyDescent="0.2">
      <c r="A25" s="39" t="s">
        <v>79</v>
      </c>
      <c r="B25" s="39"/>
      <c r="C25" s="39"/>
      <c r="D25" s="39"/>
      <c r="E25" s="39"/>
      <c r="F25" s="39"/>
      <c r="G25" s="39"/>
      <c r="H25" s="39"/>
      <c r="I25" s="39"/>
    </row>
    <row r="26" spans="1:9" x14ac:dyDescent="0.2">
      <c r="A26" s="39" t="s">
        <v>80</v>
      </c>
      <c r="B26" s="39"/>
      <c r="C26" s="39"/>
      <c r="D26" s="39"/>
      <c r="E26" s="39"/>
      <c r="F26" s="39"/>
      <c r="G26" s="39"/>
      <c r="H26" s="39"/>
      <c r="I26" s="39"/>
    </row>
    <row r="27" spans="1:9" x14ac:dyDescent="0.2">
      <c r="A27" s="39"/>
      <c r="B27" s="39"/>
      <c r="C27" s="39"/>
      <c r="D27" s="39"/>
      <c r="E27" s="39"/>
      <c r="F27" s="39"/>
      <c r="G27" s="39"/>
      <c r="H27" s="39"/>
      <c r="I27" s="39"/>
    </row>
    <row r="28" spans="1:9" x14ac:dyDescent="0.2">
      <c r="A28" s="181" t="s">
        <v>12</v>
      </c>
      <c r="B28" s="182"/>
      <c r="C28" s="182"/>
      <c r="D28" s="182"/>
      <c r="E28" s="182"/>
      <c r="F28" s="182"/>
      <c r="G28" s="182"/>
      <c r="H28" s="182"/>
      <c r="I28" s="183"/>
    </row>
    <row r="29" spans="1:9" x14ac:dyDescent="0.2">
      <c r="A29" s="43"/>
      <c r="B29" s="44"/>
      <c r="C29" s="45" t="s">
        <v>27</v>
      </c>
      <c r="D29" s="45" t="s">
        <v>28</v>
      </c>
      <c r="E29" s="45" t="s">
        <v>31</v>
      </c>
      <c r="F29" s="45" t="s">
        <v>33</v>
      </c>
      <c r="G29" s="45" t="s">
        <v>34</v>
      </c>
      <c r="H29" s="45" t="s">
        <v>35</v>
      </c>
      <c r="I29" s="45" t="s">
        <v>36</v>
      </c>
    </row>
    <row r="30" spans="1:9" x14ac:dyDescent="0.2">
      <c r="A30" s="43"/>
      <c r="B30" s="44"/>
      <c r="C30" s="11" t="s">
        <v>10</v>
      </c>
      <c r="D30" s="63" t="s">
        <v>10</v>
      </c>
      <c r="E30" s="13" t="s">
        <v>10</v>
      </c>
      <c r="F30" s="13" t="s">
        <v>10</v>
      </c>
      <c r="G30" s="13" t="s">
        <v>10</v>
      </c>
      <c r="H30" s="13" t="s">
        <v>11</v>
      </c>
      <c r="I30" s="13" t="s">
        <v>11</v>
      </c>
    </row>
    <row r="31" spans="1:9" x14ac:dyDescent="0.2">
      <c r="A31" s="43" t="s">
        <v>0</v>
      </c>
      <c r="B31" s="44"/>
      <c r="C31" s="46">
        <v>15070731</v>
      </c>
      <c r="D31" s="46">
        <v>15093233</v>
      </c>
      <c r="E31" s="46">
        <v>15093233</v>
      </c>
      <c r="F31" s="46">
        <v>15133262</v>
      </c>
      <c r="G31" s="46">
        <v>15133262</v>
      </c>
      <c r="H31" s="46">
        <v>15206904</v>
      </c>
      <c r="I31" s="46">
        <v>15206904</v>
      </c>
    </row>
    <row r="32" spans="1:9" x14ac:dyDescent="0.2">
      <c r="A32" s="43" t="s">
        <v>1</v>
      </c>
      <c r="B32" s="44"/>
      <c r="C32" s="46">
        <v>5138052</v>
      </c>
      <c r="D32" s="46">
        <f t="shared" ref="D32:I32" si="0">C43</f>
        <v>6638361</v>
      </c>
      <c r="E32" s="46">
        <f t="shared" si="0"/>
        <v>4250684</v>
      </c>
      <c r="F32" s="46">
        <f t="shared" si="0"/>
        <v>9036509.9100000001</v>
      </c>
      <c r="G32" s="46">
        <f t="shared" si="0"/>
        <v>6400441.9100000001</v>
      </c>
      <c r="H32" s="46">
        <f t="shared" si="0"/>
        <v>11279567.849999998</v>
      </c>
      <c r="I32" s="46">
        <f t="shared" si="0"/>
        <v>14659567.849999998</v>
      </c>
    </row>
    <row r="33" spans="1:9" x14ac:dyDescent="0.2">
      <c r="A33" s="43" t="s">
        <v>2</v>
      </c>
      <c r="B33" s="44"/>
      <c r="C33" s="46">
        <v>8946909</v>
      </c>
      <c r="D33" s="46">
        <v>5609651</v>
      </c>
      <c r="E33" s="46">
        <v>10541529</v>
      </c>
      <c r="F33" s="46">
        <v>6094245.1100000003</v>
      </c>
      <c r="G33" s="15">
        <v>12542424.779999999</v>
      </c>
      <c r="H33" s="15">
        <v>10380000</v>
      </c>
      <c r="I33" s="15">
        <v>10380000</v>
      </c>
    </row>
    <row r="34" spans="1:9" x14ac:dyDescent="0.2">
      <c r="A34" s="43" t="s">
        <v>3</v>
      </c>
      <c r="B34" s="44"/>
      <c r="C34" s="46">
        <v>7446600</v>
      </c>
      <c r="D34" s="46">
        <v>7997328</v>
      </c>
      <c r="E34" s="48">
        <v>5755703.0899999999</v>
      </c>
      <c r="F34" s="46">
        <v>8730313.1099999994</v>
      </c>
      <c r="G34" s="46">
        <v>7663298.8399999999</v>
      </c>
      <c r="H34" s="46">
        <v>7000000</v>
      </c>
      <c r="I34" s="46">
        <v>7000000</v>
      </c>
    </row>
    <row r="35" spans="1:9" x14ac:dyDescent="0.2">
      <c r="A35" s="43"/>
      <c r="B35" s="44"/>
      <c r="C35" s="46"/>
      <c r="D35" s="46"/>
      <c r="E35" s="46"/>
      <c r="F35" s="46"/>
      <c r="G35" s="46"/>
      <c r="H35" s="46"/>
      <c r="I35" s="46"/>
    </row>
    <row r="36" spans="1:9" x14ac:dyDescent="0.2">
      <c r="A36" s="8" t="s">
        <v>4</v>
      </c>
      <c r="B36" s="6"/>
      <c r="C36" s="16"/>
      <c r="D36" s="16"/>
      <c r="E36" s="16"/>
      <c r="F36" s="16"/>
      <c r="G36" s="16"/>
      <c r="H36" s="16"/>
      <c r="I36" s="14"/>
    </row>
    <row r="37" spans="1:9" x14ac:dyDescent="0.2">
      <c r="A37" s="8" t="s">
        <v>32</v>
      </c>
      <c r="B37" s="9"/>
      <c r="C37" s="47"/>
      <c r="D37" s="16"/>
      <c r="E37" s="16"/>
      <c r="F37" s="16"/>
      <c r="G37" s="16"/>
      <c r="H37" s="16"/>
      <c r="I37" s="14"/>
    </row>
    <row r="38" spans="1:9" x14ac:dyDescent="0.2">
      <c r="A38" s="25"/>
      <c r="B38" s="26"/>
      <c r="C38" s="15"/>
      <c r="D38" s="15"/>
      <c r="E38" s="15"/>
      <c r="F38" s="15"/>
      <c r="G38" s="15"/>
      <c r="H38" s="15"/>
      <c r="I38" s="15"/>
    </row>
    <row r="39" spans="1:9" x14ac:dyDescent="0.2">
      <c r="A39" s="25"/>
      <c r="B39" s="26"/>
      <c r="C39" s="15"/>
      <c r="D39" s="15"/>
      <c r="E39" s="15"/>
      <c r="F39" s="15"/>
      <c r="G39" s="15"/>
      <c r="H39" s="15"/>
      <c r="I39" s="15"/>
    </row>
    <row r="40" spans="1:9" x14ac:dyDescent="0.2">
      <c r="A40" s="25"/>
      <c r="B40" s="26"/>
      <c r="C40" s="15"/>
      <c r="D40" s="15"/>
      <c r="E40" s="15"/>
      <c r="F40" s="15"/>
      <c r="G40" s="15"/>
      <c r="H40" s="15"/>
      <c r="I40" s="15"/>
    </row>
    <row r="41" spans="1:9" x14ac:dyDescent="0.2">
      <c r="A41" s="8" t="s">
        <v>5</v>
      </c>
      <c r="B41" s="9"/>
      <c r="C41" s="14">
        <v>0</v>
      </c>
      <c r="D41" s="14">
        <f t="shared" ref="D41:I41" si="1">SUM(D38:D40)</f>
        <v>0</v>
      </c>
      <c r="E41" s="14">
        <f t="shared" si="1"/>
        <v>0</v>
      </c>
      <c r="F41" s="14">
        <f t="shared" si="1"/>
        <v>0</v>
      </c>
      <c r="G41" s="14">
        <f t="shared" si="1"/>
        <v>0</v>
      </c>
      <c r="H41" s="14">
        <f t="shared" si="1"/>
        <v>0</v>
      </c>
      <c r="I41" s="14">
        <f t="shared" si="1"/>
        <v>0</v>
      </c>
    </row>
    <row r="42" spans="1:9" x14ac:dyDescent="0.2">
      <c r="A42" s="43"/>
      <c r="B42" s="44"/>
      <c r="C42" s="46"/>
      <c r="D42" s="46"/>
      <c r="E42" s="46"/>
      <c r="F42" s="46"/>
      <c r="G42" s="46"/>
      <c r="H42" s="46"/>
      <c r="I42" s="46"/>
    </row>
    <row r="43" spans="1:9" x14ac:dyDescent="0.2">
      <c r="A43" s="43" t="s">
        <v>7</v>
      </c>
      <c r="B43" s="44"/>
      <c r="C43" s="48">
        <v>6638361</v>
      </c>
      <c r="D43" s="48">
        <f t="shared" ref="D43:I43" si="2">+D32+D33-D34+D41</f>
        <v>4250684</v>
      </c>
      <c r="E43" s="48">
        <f t="shared" si="2"/>
        <v>9036509.9100000001</v>
      </c>
      <c r="F43" s="48">
        <f t="shared" si="2"/>
        <v>6400441.9100000001</v>
      </c>
      <c r="G43" s="48">
        <f t="shared" si="2"/>
        <v>11279567.849999998</v>
      </c>
      <c r="H43" s="48">
        <f t="shared" si="2"/>
        <v>14659567.849999998</v>
      </c>
      <c r="I43" s="48">
        <f t="shared" si="2"/>
        <v>18039567.849999998</v>
      </c>
    </row>
    <row r="44" spans="1:9" x14ac:dyDescent="0.2">
      <c r="A44" s="49"/>
      <c r="B44" s="50"/>
      <c r="C44" s="58"/>
      <c r="D44" s="58"/>
      <c r="E44" s="46"/>
      <c r="F44" s="46"/>
      <c r="G44" s="46"/>
      <c r="H44" s="46"/>
      <c r="I44" s="46"/>
    </row>
    <row r="45" spans="1:9" x14ac:dyDescent="0.2">
      <c r="A45" s="43" t="s">
        <v>24</v>
      </c>
      <c r="B45" s="44"/>
      <c r="C45" s="58">
        <v>3261194</v>
      </c>
      <c r="D45" s="58">
        <v>2396025</v>
      </c>
      <c r="E45" s="46">
        <f>1460849+6344944</f>
        <v>7805793</v>
      </c>
      <c r="F45" s="46">
        <v>4171291.2</v>
      </c>
      <c r="G45" s="46">
        <v>2170938.1800000002</v>
      </c>
      <c r="H45" s="46"/>
      <c r="I45" s="46"/>
    </row>
    <row r="46" spans="1:9" x14ac:dyDescent="0.2">
      <c r="A46" s="49"/>
      <c r="B46" s="50"/>
      <c r="C46" s="58"/>
      <c r="D46" s="58"/>
      <c r="E46" s="46"/>
      <c r="F46" s="46"/>
      <c r="G46" s="46"/>
      <c r="H46" s="46"/>
      <c r="I46" s="46"/>
    </row>
    <row r="47" spans="1:9" x14ac:dyDescent="0.2">
      <c r="A47" s="43" t="s">
        <v>25</v>
      </c>
      <c r="B47" s="51"/>
      <c r="C47" s="64">
        <v>3377167</v>
      </c>
      <c r="D47" s="64">
        <f t="shared" ref="D47:I47" si="3">D43-D45</f>
        <v>1854659</v>
      </c>
      <c r="E47" s="52">
        <f t="shared" si="3"/>
        <v>1230716.9100000001</v>
      </c>
      <c r="F47" s="52">
        <f t="shared" si="3"/>
        <v>2229150.71</v>
      </c>
      <c r="G47" s="52">
        <f t="shared" si="3"/>
        <v>9108629.6699999981</v>
      </c>
      <c r="H47" s="52">
        <f t="shared" si="3"/>
        <v>14659567.849999998</v>
      </c>
      <c r="I47" s="52">
        <f t="shared" si="3"/>
        <v>18039567.849999998</v>
      </c>
    </row>
    <row r="48" spans="1:9" x14ac:dyDescent="0.2">
      <c r="A48" s="53"/>
      <c r="B48" s="53"/>
      <c r="C48" s="54"/>
      <c r="D48" s="54"/>
      <c r="E48" s="54"/>
      <c r="F48" s="54"/>
      <c r="G48" s="54"/>
      <c r="H48" s="54"/>
      <c r="I48" s="54"/>
    </row>
    <row r="49" spans="1:9" x14ac:dyDescent="0.2">
      <c r="A49" s="55" t="s">
        <v>26</v>
      </c>
      <c r="B49" s="40"/>
      <c r="C49" s="35"/>
      <c r="D49" s="35"/>
      <c r="E49" s="56"/>
      <c r="F49" s="56"/>
      <c r="G49" s="56"/>
      <c r="H49" s="56"/>
      <c r="I49" s="56"/>
    </row>
    <row r="50" spans="1:9" x14ac:dyDescent="0.2">
      <c r="A50" s="57" t="s">
        <v>30</v>
      </c>
      <c r="B50" s="50"/>
      <c r="C50" s="28"/>
      <c r="D50" s="28"/>
      <c r="E50" s="58"/>
      <c r="F50" s="58"/>
      <c r="G50" s="58"/>
      <c r="H50" s="58"/>
      <c r="I50" s="58"/>
    </row>
    <row r="51" spans="1:9" x14ac:dyDescent="0.2">
      <c r="A51" s="43"/>
      <c r="B51" s="44"/>
      <c r="C51" s="46"/>
      <c r="D51" s="46"/>
      <c r="E51" s="46"/>
      <c r="F51" s="46"/>
      <c r="G51" s="46"/>
      <c r="H51" s="46"/>
      <c r="I51" s="46"/>
    </row>
    <row r="52" spans="1:9" x14ac:dyDescent="0.2">
      <c r="A52" s="43" t="s">
        <v>6</v>
      </c>
      <c r="B52" s="44"/>
      <c r="C52" s="15"/>
      <c r="D52" s="15"/>
      <c r="E52" s="46"/>
      <c r="F52" s="46"/>
      <c r="G52" s="46"/>
      <c r="H52" s="46"/>
      <c r="I52" s="46"/>
    </row>
    <row r="53" spans="1:9" x14ac:dyDescent="0.2">
      <c r="A53" s="43"/>
      <c r="B53" s="44"/>
      <c r="C53" s="15"/>
      <c r="D53" s="15"/>
      <c r="E53" s="46"/>
      <c r="F53" s="46"/>
      <c r="G53" s="46"/>
      <c r="H53" s="46"/>
      <c r="I53" s="46"/>
    </row>
    <row r="54" spans="1:9" x14ac:dyDescent="0.2">
      <c r="A54" s="57" t="s">
        <v>8</v>
      </c>
      <c r="B54" s="51"/>
      <c r="C54" s="15"/>
      <c r="D54" s="15"/>
      <c r="E54" s="46"/>
      <c r="F54" s="46"/>
      <c r="G54" s="46"/>
      <c r="H54" s="46"/>
      <c r="I54" s="46"/>
    </row>
    <row r="55" spans="1:9" x14ac:dyDescent="0.2">
      <c r="A55" s="59" t="s">
        <v>9</v>
      </c>
      <c r="B55" s="60"/>
      <c r="C55" s="15"/>
      <c r="D55" s="15"/>
      <c r="E55" s="46"/>
      <c r="F55" s="46"/>
      <c r="G55" s="46"/>
      <c r="H55" s="46"/>
      <c r="I55" s="46"/>
    </row>
  </sheetData>
  <sheetProtection selectLockedCells="1"/>
  <mergeCells count="5">
    <mergeCell ref="A10:I11"/>
    <mergeCell ref="A13:I13"/>
    <mergeCell ref="A20:I21"/>
    <mergeCell ref="A23:I24"/>
    <mergeCell ref="A28:I28"/>
  </mergeCells>
  <printOptions horizontalCentered="1"/>
  <pageMargins left="0.75" right="0.75" top="0.6" bottom="0.55000000000000004" header="0.28000000000000003" footer="0.16"/>
  <pageSetup scale="76"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A26C-A502-468B-A0EE-5C7E9F25B737}">
  <sheetPr>
    <pageSetUpPr fitToPage="1"/>
  </sheetPr>
  <dimension ref="A1:I47"/>
  <sheetViews>
    <sheetView topLeftCell="A37" zoomScaleNormal="100" workbookViewId="0">
      <selection activeCell="A29" sqref="A29:I40"/>
    </sheetView>
  </sheetViews>
  <sheetFormatPr defaultRowHeight="12.75" x14ac:dyDescent="0.2"/>
  <cols>
    <col min="1" max="2" width="14.7109375" style="1" customWidth="1"/>
    <col min="3" max="8" width="14" style="1" customWidth="1"/>
    <col min="9" max="9" width="13.140625" style="1" customWidth="1"/>
    <col min="10" max="16384" width="9.140625" style="1"/>
  </cols>
  <sheetData>
    <row r="1" spans="1:9" x14ac:dyDescent="0.2">
      <c r="A1" s="39"/>
      <c r="B1" s="39"/>
      <c r="C1" s="39"/>
      <c r="D1" s="39"/>
      <c r="E1" s="39"/>
      <c r="F1" s="39"/>
      <c r="G1" s="39"/>
      <c r="H1" s="39"/>
      <c r="I1" s="39"/>
    </row>
    <row r="2" spans="1:9" x14ac:dyDescent="0.2">
      <c r="A2" s="39" t="s">
        <v>13</v>
      </c>
      <c r="B2" s="40" t="s">
        <v>49</v>
      </c>
      <c r="C2" s="40"/>
      <c r="D2" s="40"/>
      <c r="E2" s="39"/>
      <c r="F2" s="39"/>
      <c r="G2" s="41" t="s">
        <v>14</v>
      </c>
      <c r="H2" s="40" t="s">
        <v>292</v>
      </c>
      <c r="I2" s="40"/>
    </row>
    <row r="3" spans="1:9" x14ac:dyDescent="0.2">
      <c r="A3" s="39" t="s">
        <v>22</v>
      </c>
      <c r="B3" s="40" t="s">
        <v>293</v>
      </c>
      <c r="C3" s="40"/>
      <c r="D3" s="40"/>
      <c r="E3" s="39"/>
      <c r="F3" s="39"/>
      <c r="G3" s="41" t="s">
        <v>15</v>
      </c>
      <c r="H3" s="42" t="s">
        <v>294</v>
      </c>
      <c r="I3" s="42"/>
    </row>
    <row r="4" spans="1:9" x14ac:dyDescent="0.2">
      <c r="A4" s="39" t="s">
        <v>16</v>
      </c>
      <c r="B4" s="40" t="s">
        <v>295</v>
      </c>
      <c r="C4" s="40"/>
      <c r="D4" s="40"/>
      <c r="E4" s="39"/>
      <c r="F4" s="39"/>
      <c r="G4" s="41" t="s">
        <v>18</v>
      </c>
      <c r="H4" s="40" t="s">
        <v>54</v>
      </c>
      <c r="I4" s="40"/>
    </row>
    <row r="5" spans="1:9" x14ac:dyDescent="0.2">
      <c r="A5" s="39" t="s">
        <v>17</v>
      </c>
      <c r="B5" s="40" t="s">
        <v>296</v>
      </c>
      <c r="C5" s="42"/>
      <c r="D5" s="42"/>
      <c r="E5" s="39"/>
      <c r="F5" s="39"/>
      <c r="G5" s="41" t="s">
        <v>19</v>
      </c>
      <c r="H5" s="42" t="s">
        <v>297</v>
      </c>
      <c r="I5" s="42"/>
    </row>
    <row r="6" spans="1:9" x14ac:dyDescent="0.2">
      <c r="A6" s="39"/>
      <c r="B6" s="39"/>
      <c r="C6" s="39"/>
      <c r="D6" s="39"/>
      <c r="E6" s="39"/>
      <c r="F6" s="39"/>
      <c r="G6" s="39"/>
      <c r="H6" s="39"/>
      <c r="I6" s="39"/>
    </row>
    <row r="7" spans="1:9" x14ac:dyDescent="0.2">
      <c r="A7" s="39"/>
      <c r="B7" s="39"/>
      <c r="C7" s="39"/>
      <c r="D7" s="39"/>
      <c r="E7" s="39"/>
      <c r="F7" s="39"/>
      <c r="G7" s="39"/>
      <c r="H7" s="39"/>
      <c r="I7" s="39"/>
    </row>
    <row r="8" spans="1:9" x14ac:dyDescent="0.2">
      <c r="A8" s="39" t="s">
        <v>298</v>
      </c>
      <c r="B8" s="39"/>
      <c r="C8" s="39"/>
      <c r="D8" s="39"/>
      <c r="E8" s="39"/>
      <c r="F8" s="39"/>
      <c r="G8" s="39"/>
      <c r="H8" s="39"/>
      <c r="I8" s="39"/>
    </row>
    <row r="9" spans="1:9" x14ac:dyDescent="0.2">
      <c r="A9" s="39"/>
      <c r="B9" s="39"/>
      <c r="C9" s="39"/>
      <c r="D9" s="39"/>
      <c r="E9" s="39"/>
      <c r="F9" s="39"/>
      <c r="G9" s="39"/>
      <c r="H9" s="39"/>
      <c r="I9" s="39"/>
    </row>
    <row r="10" spans="1:9" x14ac:dyDescent="0.2">
      <c r="A10" s="39" t="s">
        <v>299</v>
      </c>
      <c r="B10" s="39"/>
      <c r="C10" s="39"/>
      <c r="D10" s="39"/>
      <c r="E10" s="39"/>
      <c r="F10" s="39"/>
      <c r="G10" s="39"/>
      <c r="H10" s="39"/>
      <c r="I10" s="39"/>
    </row>
    <row r="11" spans="1:9" x14ac:dyDescent="0.2">
      <c r="A11" s="39"/>
      <c r="B11" s="39"/>
      <c r="C11" s="39"/>
      <c r="D11" s="39"/>
      <c r="E11" s="39"/>
      <c r="F11" s="39"/>
      <c r="G11" s="39"/>
      <c r="H11" s="39"/>
      <c r="I11" s="39"/>
    </row>
    <row r="12" spans="1:9" ht="39.75" customHeight="1" x14ac:dyDescent="0.2">
      <c r="A12" s="184" t="s">
        <v>300</v>
      </c>
      <c r="B12" s="184"/>
      <c r="C12" s="184"/>
      <c r="D12" s="184"/>
      <c r="E12" s="184"/>
      <c r="F12" s="184"/>
      <c r="G12" s="184"/>
      <c r="H12" s="184"/>
      <c r="I12" s="184"/>
    </row>
    <row r="13" spans="1:9" x14ac:dyDescent="0.2">
      <c r="A13" s="39"/>
      <c r="B13" s="39"/>
      <c r="C13" s="39"/>
      <c r="D13" s="39"/>
      <c r="E13" s="39"/>
      <c r="F13" s="39"/>
      <c r="G13" s="39"/>
      <c r="H13" s="39"/>
      <c r="I13" s="39"/>
    </row>
    <row r="14" spans="1:9" ht="24.75" customHeight="1" x14ac:dyDescent="0.2">
      <c r="A14" s="184" t="s">
        <v>301</v>
      </c>
      <c r="B14" s="184"/>
      <c r="C14" s="184"/>
      <c r="D14" s="184"/>
      <c r="E14" s="184"/>
      <c r="F14" s="184"/>
      <c r="G14" s="184"/>
      <c r="H14" s="184"/>
      <c r="I14" s="184"/>
    </row>
    <row r="15" spans="1:9" x14ac:dyDescent="0.2">
      <c r="A15" s="39"/>
      <c r="B15" s="39"/>
      <c r="C15" s="39"/>
      <c r="D15" s="39"/>
      <c r="E15" s="39"/>
      <c r="F15" s="39"/>
      <c r="G15" s="39"/>
      <c r="H15" s="39"/>
      <c r="I15" s="39"/>
    </row>
    <row r="16" spans="1:9" ht="12.75" customHeight="1" x14ac:dyDescent="0.2">
      <c r="A16" s="185" t="s">
        <v>302</v>
      </c>
      <c r="B16" s="185"/>
      <c r="C16" s="185"/>
      <c r="D16" s="185"/>
      <c r="E16" s="185"/>
      <c r="F16" s="185"/>
      <c r="G16" s="185"/>
      <c r="H16" s="185"/>
      <c r="I16" s="185"/>
    </row>
    <row r="17" spans="1:9" x14ac:dyDescent="0.2">
      <c r="A17" s="185"/>
      <c r="B17" s="185"/>
      <c r="C17" s="185"/>
      <c r="D17" s="185"/>
      <c r="E17" s="185"/>
      <c r="F17" s="185"/>
      <c r="G17" s="185"/>
      <c r="H17" s="185"/>
      <c r="I17" s="185"/>
    </row>
    <row r="18" spans="1:9" x14ac:dyDescent="0.2">
      <c r="A18" s="185"/>
      <c r="B18" s="185"/>
      <c r="C18" s="185"/>
      <c r="D18" s="185"/>
      <c r="E18" s="185"/>
      <c r="F18" s="185"/>
      <c r="G18" s="185"/>
      <c r="H18" s="185"/>
      <c r="I18" s="185"/>
    </row>
    <row r="19" spans="1:9" x14ac:dyDescent="0.2">
      <c r="A19" s="120"/>
      <c r="B19" s="120"/>
      <c r="C19" s="120"/>
      <c r="D19" s="120"/>
      <c r="E19" s="120"/>
      <c r="F19" s="120"/>
      <c r="G19" s="120"/>
      <c r="H19" s="120"/>
      <c r="I19" s="120"/>
    </row>
    <row r="20" spans="1:9" x14ac:dyDescent="0.2">
      <c r="A20" s="181" t="s">
        <v>12</v>
      </c>
      <c r="B20" s="182"/>
      <c r="C20" s="182"/>
      <c r="D20" s="182"/>
      <c r="E20" s="182"/>
      <c r="F20" s="182"/>
      <c r="G20" s="182"/>
      <c r="H20" s="182"/>
      <c r="I20" s="183"/>
    </row>
    <row r="21" spans="1:9" x14ac:dyDescent="0.2">
      <c r="A21" s="43"/>
      <c r="B21" s="44"/>
      <c r="C21" s="45" t="s">
        <v>27</v>
      </c>
      <c r="D21" s="45" t="s">
        <v>28</v>
      </c>
      <c r="E21" s="45" t="s">
        <v>31</v>
      </c>
      <c r="F21" s="45" t="s">
        <v>33</v>
      </c>
      <c r="G21" s="45" t="s">
        <v>34</v>
      </c>
      <c r="H21" s="45" t="s">
        <v>35</v>
      </c>
      <c r="I21" s="45" t="s">
        <v>36</v>
      </c>
    </row>
    <row r="22" spans="1:9" x14ac:dyDescent="0.2">
      <c r="A22" s="43"/>
      <c r="B22" s="44"/>
      <c r="C22" s="11" t="s">
        <v>10</v>
      </c>
      <c r="D22" s="63" t="s">
        <v>10</v>
      </c>
      <c r="E22" s="13" t="s">
        <v>10</v>
      </c>
      <c r="F22" s="13" t="s">
        <v>10</v>
      </c>
      <c r="G22" s="13" t="s">
        <v>10</v>
      </c>
      <c r="H22" s="13" t="s">
        <v>11</v>
      </c>
      <c r="I22" s="13" t="s">
        <v>11</v>
      </c>
    </row>
    <row r="23" spans="1:9" x14ac:dyDescent="0.2">
      <c r="A23" s="43" t="s">
        <v>0</v>
      </c>
      <c r="B23" s="44"/>
      <c r="C23" s="46">
        <v>114000</v>
      </c>
      <c r="D23" s="46">
        <v>114000</v>
      </c>
      <c r="E23" s="46">
        <v>114000</v>
      </c>
      <c r="F23" s="46">
        <v>114000</v>
      </c>
      <c r="G23" s="46">
        <v>114000</v>
      </c>
      <c r="H23" s="46">
        <v>114000</v>
      </c>
      <c r="I23" s="46">
        <v>114000</v>
      </c>
    </row>
    <row r="24" spans="1:9" x14ac:dyDescent="0.2">
      <c r="A24" s="43" t="s">
        <v>1</v>
      </c>
      <c r="B24" s="44"/>
      <c r="C24" s="46">
        <v>582104</v>
      </c>
      <c r="D24" s="46">
        <f t="shared" ref="D24:I24" si="0">C35</f>
        <v>694914</v>
      </c>
      <c r="E24" s="46">
        <f t="shared" si="0"/>
        <v>585715</v>
      </c>
      <c r="F24" s="46">
        <f t="shared" si="0"/>
        <v>530828.46000000008</v>
      </c>
      <c r="G24" s="46">
        <f t="shared" si="0"/>
        <v>645422.29</v>
      </c>
      <c r="H24" s="46">
        <f t="shared" si="0"/>
        <v>496610.82000000007</v>
      </c>
      <c r="I24" s="46">
        <f t="shared" si="0"/>
        <v>531610.82000000007</v>
      </c>
    </row>
    <row r="25" spans="1:9" x14ac:dyDescent="0.2">
      <c r="A25" s="43" t="s">
        <v>2</v>
      </c>
      <c r="B25" s="44"/>
      <c r="C25" s="46">
        <v>145017</v>
      </c>
      <c r="D25" s="46">
        <v>2569</v>
      </c>
      <c r="E25" s="46">
        <v>36248.550000000003</v>
      </c>
      <c r="F25" s="46">
        <v>136381.24</v>
      </c>
      <c r="G25" s="46">
        <v>71856.11</v>
      </c>
      <c r="H25" s="46">
        <v>55000</v>
      </c>
      <c r="I25" s="46">
        <v>55000</v>
      </c>
    </row>
    <row r="26" spans="1:9" x14ac:dyDescent="0.2">
      <c r="A26" s="43" t="s">
        <v>3</v>
      </c>
      <c r="B26" s="44"/>
      <c r="C26" s="46">
        <v>32207</v>
      </c>
      <c r="D26" s="46">
        <v>111768</v>
      </c>
      <c r="E26" s="48">
        <v>91135.09</v>
      </c>
      <c r="F26" s="46">
        <v>21787.41</v>
      </c>
      <c r="G26" s="46">
        <f>220667.58-200000</f>
        <v>20667.579999999987</v>
      </c>
      <c r="H26" s="46">
        <v>20000</v>
      </c>
      <c r="I26" s="46">
        <v>47613</v>
      </c>
    </row>
    <row r="27" spans="1:9" x14ac:dyDescent="0.2">
      <c r="A27" s="43"/>
      <c r="B27" s="44"/>
      <c r="C27" s="48"/>
      <c r="D27" s="46"/>
      <c r="E27" s="46"/>
      <c r="F27" s="46"/>
      <c r="G27" s="46"/>
      <c r="H27" s="46"/>
      <c r="I27" s="46"/>
    </row>
    <row r="28" spans="1:9" x14ac:dyDescent="0.2">
      <c r="A28" s="8" t="s">
        <v>4</v>
      </c>
      <c r="B28" s="6"/>
      <c r="C28" s="16"/>
      <c r="D28" s="16"/>
      <c r="E28" s="16"/>
      <c r="F28" s="16"/>
      <c r="G28" s="16"/>
      <c r="H28" s="16"/>
      <c r="I28" s="14"/>
    </row>
    <row r="29" spans="1:9" x14ac:dyDescent="0.2">
      <c r="A29" s="8" t="s">
        <v>32</v>
      </c>
      <c r="B29" s="9"/>
      <c r="C29" s="14"/>
      <c r="D29" s="47"/>
      <c r="E29" s="16"/>
      <c r="F29" s="16"/>
      <c r="G29" s="16"/>
      <c r="H29" s="16"/>
      <c r="I29" s="14"/>
    </row>
    <row r="30" spans="1:9" x14ac:dyDescent="0.2">
      <c r="A30" s="25" t="s">
        <v>105</v>
      </c>
      <c r="B30" s="26"/>
      <c r="C30" s="14"/>
      <c r="D30" s="15"/>
      <c r="E30" s="15"/>
      <c r="F30" s="15"/>
      <c r="G30" s="15">
        <v>-200000</v>
      </c>
      <c r="H30" s="15"/>
      <c r="I30" s="15"/>
    </row>
    <row r="31" spans="1:9" x14ac:dyDescent="0.2">
      <c r="A31" s="25"/>
      <c r="B31" s="26"/>
      <c r="C31" s="14"/>
      <c r="D31" s="15"/>
      <c r="E31" s="15"/>
      <c r="F31" s="15"/>
      <c r="G31" s="15"/>
      <c r="H31" s="15"/>
      <c r="I31" s="15"/>
    </row>
    <row r="32" spans="1:9" x14ac:dyDescent="0.2">
      <c r="A32" s="25"/>
      <c r="B32" s="26"/>
      <c r="C32" s="14"/>
      <c r="D32" s="15"/>
      <c r="E32" s="15"/>
      <c r="F32" s="15"/>
      <c r="G32" s="15"/>
      <c r="H32" s="15"/>
      <c r="I32" s="15"/>
    </row>
    <row r="33" spans="1:9" x14ac:dyDescent="0.2">
      <c r="A33" s="8" t="s">
        <v>5</v>
      </c>
      <c r="B33" s="9"/>
      <c r="C33" s="14">
        <f t="shared" ref="C33:I33" si="1">SUM(C30:C32)</f>
        <v>0</v>
      </c>
      <c r="D33" s="14">
        <f t="shared" si="1"/>
        <v>0</v>
      </c>
      <c r="E33" s="14">
        <f t="shared" si="1"/>
        <v>0</v>
      </c>
      <c r="F33" s="14">
        <f t="shared" si="1"/>
        <v>0</v>
      </c>
      <c r="G33" s="14">
        <f t="shared" si="1"/>
        <v>-200000</v>
      </c>
      <c r="H33" s="14">
        <f t="shared" si="1"/>
        <v>0</v>
      </c>
      <c r="I33" s="14">
        <f t="shared" si="1"/>
        <v>0</v>
      </c>
    </row>
    <row r="34" spans="1:9" x14ac:dyDescent="0.2">
      <c r="A34" s="43"/>
      <c r="B34" s="44"/>
      <c r="C34" s="48"/>
      <c r="D34" s="46"/>
      <c r="E34" s="46"/>
      <c r="F34" s="46"/>
      <c r="G34" s="46"/>
      <c r="H34" s="46"/>
      <c r="I34" s="46"/>
    </row>
    <row r="35" spans="1:9" x14ac:dyDescent="0.2">
      <c r="A35" s="43" t="s">
        <v>7</v>
      </c>
      <c r="B35" s="44"/>
      <c r="C35" s="48">
        <f>+C24+C25-C26+C33</f>
        <v>694914</v>
      </c>
      <c r="D35" s="48">
        <f t="shared" ref="D35:I35" si="2">+D24+D25-D26+D33</f>
        <v>585715</v>
      </c>
      <c r="E35" s="48">
        <f>+E24+E25-E26+E33</f>
        <v>530828.46000000008</v>
      </c>
      <c r="F35" s="48">
        <f t="shared" si="2"/>
        <v>645422.29</v>
      </c>
      <c r="G35" s="48">
        <f>+G24+G25-G26+G33</f>
        <v>496610.82000000007</v>
      </c>
      <c r="H35" s="48">
        <f>+H24+H25-H26+H33</f>
        <v>531610.82000000007</v>
      </c>
      <c r="I35" s="48">
        <f t="shared" si="2"/>
        <v>538997.82000000007</v>
      </c>
    </row>
    <row r="36" spans="1:9" x14ac:dyDescent="0.2">
      <c r="A36" s="49"/>
      <c r="B36" s="50"/>
      <c r="C36" s="119"/>
      <c r="D36" s="58"/>
      <c r="E36" s="58"/>
      <c r="F36" s="46"/>
      <c r="G36" s="46"/>
      <c r="H36" s="46"/>
      <c r="I36" s="46"/>
    </row>
    <row r="37" spans="1:9" x14ac:dyDescent="0.2">
      <c r="A37" s="43" t="s">
        <v>24</v>
      </c>
      <c r="B37" s="44"/>
      <c r="C37" s="119"/>
      <c r="D37" s="58"/>
      <c r="E37" s="58"/>
      <c r="F37" s="46">
        <v>1692.33</v>
      </c>
      <c r="G37" s="46">
        <v>221.25</v>
      </c>
      <c r="H37" s="46"/>
      <c r="I37" s="46"/>
    </row>
    <row r="38" spans="1:9" x14ac:dyDescent="0.2">
      <c r="A38" s="49"/>
      <c r="B38" s="50"/>
      <c r="C38" s="119"/>
      <c r="D38" s="58"/>
      <c r="E38" s="58"/>
      <c r="F38" s="46"/>
      <c r="G38" s="46"/>
      <c r="H38" s="46"/>
      <c r="I38" s="46"/>
    </row>
    <row r="39" spans="1:9" x14ac:dyDescent="0.2">
      <c r="A39" s="43" t="s">
        <v>25</v>
      </c>
      <c r="B39" s="51"/>
      <c r="C39" s="64">
        <f>C35-C37</f>
        <v>694914</v>
      </c>
      <c r="D39" s="64">
        <f t="shared" ref="D39:I39" si="3">D35-D37</f>
        <v>585715</v>
      </c>
      <c r="E39" s="64">
        <f t="shared" si="3"/>
        <v>530828.46000000008</v>
      </c>
      <c r="F39" s="52">
        <f t="shared" si="3"/>
        <v>643729.96000000008</v>
      </c>
      <c r="G39" s="52">
        <f t="shared" si="3"/>
        <v>496389.57000000007</v>
      </c>
      <c r="H39" s="52">
        <f t="shared" si="3"/>
        <v>531610.82000000007</v>
      </c>
      <c r="I39" s="52">
        <f t="shared" si="3"/>
        <v>538997.82000000007</v>
      </c>
    </row>
    <row r="40" spans="1:9" x14ac:dyDescent="0.2">
      <c r="A40" s="53"/>
      <c r="B40" s="53"/>
      <c r="C40" s="54"/>
      <c r="D40" s="54"/>
      <c r="E40" s="54"/>
      <c r="F40" s="54"/>
      <c r="G40" s="54"/>
      <c r="H40" s="54"/>
      <c r="I40" s="54"/>
    </row>
    <row r="41" spans="1:9" x14ac:dyDescent="0.2">
      <c r="A41" s="55" t="s">
        <v>26</v>
      </c>
      <c r="B41" s="40"/>
      <c r="C41" s="35"/>
      <c r="D41" s="35"/>
      <c r="E41" s="56"/>
      <c r="F41" s="56"/>
      <c r="G41" s="56"/>
      <c r="H41" s="56"/>
      <c r="I41" s="56"/>
    </row>
    <row r="42" spans="1:9" x14ac:dyDescent="0.2">
      <c r="A42" s="57" t="s">
        <v>30</v>
      </c>
      <c r="B42" s="50"/>
      <c r="C42" s="28"/>
      <c r="D42" s="28"/>
      <c r="E42" s="58"/>
      <c r="F42" s="58"/>
      <c r="G42" s="58"/>
      <c r="H42" s="58"/>
      <c r="I42" s="58"/>
    </row>
    <row r="43" spans="1:9" x14ac:dyDescent="0.2">
      <c r="A43" s="43"/>
      <c r="B43" s="44"/>
      <c r="C43" s="46"/>
      <c r="D43" s="46"/>
      <c r="E43" s="46"/>
      <c r="F43" s="46"/>
      <c r="G43" s="46"/>
      <c r="H43" s="46"/>
      <c r="I43" s="46"/>
    </row>
    <row r="44" spans="1:9" x14ac:dyDescent="0.2">
      <c r="A44" s="43" t="s">
        <v>6</v>
      </c>
      <c r="B44" s="44"/>
      <c r="C44" s="15"/>
      <c r="D44" s="15"/>
      <c r="E44" s="46"/>
      <c r="F44" s="46"/>
      <c r="G44" s="46"/>
      <c r="H44" s="46"/>
      <c r="I44" s="46"/>
    </row>
    <row r="45" spans="1:9" x14ac:dyDescent="0.2">
      <c r="A45" s="43"/>
      <c r="B45" s="44"/>
      <c r="C45" s="15"/>
      <c r="D45" s="15"/>
      <c r="E45" s="46"/>
      <c r="F45" s="46"/>
      <c r="G45" s="46"/>
      <c r="H45" s="46"/>
      <c r="I45" s="46"/>
    </row>
    <row r="46" spans="1:9" x14ac:dyDescent="0.2">
      <c r="A46" s="57" t="s">
        <v>8</v>
      </c>
      <c r="B46" s="51"/>
      <c r="C46" s="15"/>
      <c r="D46" s="15"/>
      <c r="E46" s="46"/>
      <c r="F46" s="46"/>
      <c r="G46" s="46"/>
      <c r="H46" s="46"/>
      <c r="I46" s="46"/>
    </row>
    <row r="47" spans="1:9" x14ac:dyDescent="0.2">
      <c r="A47" s="59" t="s">
        <v>9</v>
      </c>
      <c r="B47" s="60"/>
      <c r="C47" s="15"/>
      <c r="D47" s="15"/>
      <c r="E47" s="46"/>
      <c r="F47" s="46"/>
      <c r="G47" s="46"/>
      <c r="H47" s="46"/>
      <c r="I47" s="46"/>
    </row>
  </sheetData>
  <sheetProtection selectLockedCells="1"/>
  <mergeCells count="4">
    <mergeCell ref="A12:I12"/>
    <mergeCell ref="A14:I14"/>
    <mergeCell ref="A16:I18"/>
    <mergeCell ref="A20:I20"/>
  </mergeCells>
  <printOptions horizontalCentered="1"/>
  <pageMargins left="0.75" right="0.75" top="0.6" bottom="0.55000000000000004" header="0.28000000000000003" footer="0.16"/>
  <pageSetup scale="84"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14FB-8CC6-4D8C-B629-E87A2847EA3A}">
  <sheetPr>
    <pageSetUpPr fitToPage="1"/>
  </sheetPr>
  <dimension ref="A1:N43"/>
  <sheetViews>
    <sheetView topLeftCell="A14" zoomScaleNormal="100" zoomScaleSheetLayoutView="100" workbookViewId="0">
      <selection activeCell="A15" sqref="A15:I15"/>
    </sheetView>
  </sheetViews>
  <sheetFormatPr defaultColWidth="9.140625" defaultRowHeight="12.75" x14ac:dyDescent="0.2"/>
  <cols>
    <col min="1" max="2" width="14.7109375" style="1" customWidth="1"/>
    <col min="3" max="8" width="14" style="1" customWidth="1"/>
    <col min="9" max="9" width="13.140625" style="1" customWidth="1"/>
    <col min="10" max="10" width="9.140625" style="1"/>
    <col min="11" max="12" width="13.140625" style="110" customWidth="1"/>
    <col min="13" max="13" width="13.42578125" style="1" customWidth="1"/>
    <col min="14" max="16384" width="9.140625" style="1"/>
  </cols>
  <sheetData>
    <row r="1" spans="1:10" x14ac:dyDescent="0.2">
      <c r="A1" s="108" t="s">
        <v>13</v>
      </c>
      <c r="B1" s="40" t="s">
        <v>49</v>
      </c>
      <c r="C1" s="40"/>
      <c r="D1" s="40"/>
      <c r="E1" s="39"/>
      <c r="F1" s="39"/>
      <c r="G1" s="109" t="s">
        <v>14</v>
      </c>
      <c r="H1" s="40" t="s">
        <v>238</v>
      </c>
      <c r="I1" s="40"/>
    </row>
    <row r="2" spans="1:10" x14ac:dyDescent="0.2">
      <c r="A2" s="108" t="s">
        <v>22</v>
      </c>
      <c r="B2" s="40" t="s">
        <v>239</v>
      </c>
      <c r="C2" s="40"/>
      <c r="D2" s="40"/>
      <c r="E2" s="39"/>
      <c r="F2" s="39"/>
      <c r="G2" s="109" t="s">
        <v>15</v>
      </c>
      <c r="H2" s="42" t="s">
        <v>240</v>
      </c>
      <c r="I2" s="42"/>
    </row>
    <row r="3" spans="1:10" x14ac:dyDescent="0.2">
      <c r="A3" s="108" t="s">
        <v>16</v>
      </c>
      <c r="B3" s="40" t="s">
        <v>241</v>
      </c>
      <c r="C3" s="40"/>
      <c r="D3" s="40"/>
      <c r="E3" s="39"/>
      <c r="F3" s="39"/>
      <c r="G3" s="109" t="s">
        <v>18</v>
      </c>
      <c r="H3" s="40" t="s">
        <v>54</v>
      </c>
      <c r="I3" s="40"/>
    </row>
    <row r="4" spans="1:10" x14ac:dyDescent="0.2">
      <c r="A4" s="108" t="s">
        <v>17</v>
      </c>
      <c r="B4" s="40" t="s">
        <v>242</v>
      </c>
      <c r="C4" s="42"/>
      <c r="D4" s="42"/>
      <c r="E4" s="39"/>
      <c r="F4" s="39"/>
      <c r="G4" s="109" t="s">
        <v>19</v>
      </c>
      <c r="H4" s="42" t="s">
        <v>243</v>
      </c>
      <c r="I4" s="42"/>
    </row>
    <row r="5" spans="1:10" ht="7.5" customHeight="1" x14ac:dyDescent="0.2">
      <c r="A5" s="39"/>
      <c r="B5" s="39"/>
      <c r="C5" s="39"/>
      <c r="D5" s="39"/>
      <c r="E5" s="39"/>
      <c r="F5" s="39"/>
      <c r="G5" s="39"/>
      <c r="H5" s="39"/>
      <c r="I5" s="39"/>
    </row>
    <row r="6" spans="1:10" x14ac:dyDescent="0.2">
      <c r="A6" s="108" t="s">
        <v>20</v>
      </c>
      <c r="B6" s="39"/>
      <c r="C6" s="39"/>
      <c r="D6" s="39"/>
      <c r="E6" s="39"/>
      <c r="F6" s="39"/>
      <c r="G6" s="39"/>
      <c r="H6" s="39"/>
      <c r="I6" s="39"/>
    </row>
    <row r="7" spans="1:10" ht="63" customHeight="1" x14ac:dyDescent="0.2">
      <c r="A7" s="185" t="s">
        <v>244</v>
      </c>
      <c r="B7" s="185"/>
      <c r="C7" s="185"/>
      <c r="D7" s="185"/>
      <c r="E7" s="185"/>
      <c r="F7" s="185"/>
      <c r="G7" s="185"/>
      <c r="H7" s="185"/>
      <c r="I7" s="185"/>
    </row>
    <row r="8" spans="1:10" x14ac:dyDescent="0.2">
      <c r="A8" s="108" t="s">
        <v>21</v>
      </c>
      <c r="B8" s="39"/>
      <c r="C8" s="39"/>
      <c r="D8" s="39"/>
      <c r="E8" s="39"/>
      <c r="F8" s="39"/>
      <c r="G8" s="39"/>
      <c r="H8" s="39"/>
      <c r="I8" s="39"/>
    </row>
    <row r="9" spans="1:10" ht="44.25" customHeight="1" x14ac:dyDescent="0.2">
      <c r="A9" s="185" t="s">
        <v>245</v>
      </c>
      <c r="B9" s="185"/>
      <c r="C9" s="185"/>
      <c r="D9" s="185"/>
      <c r="E9" s="185"/>
      <c r="F9" s="185"/>
      <c r="G9" s="185"/>
      <c r="H9" s="185"/>
      <c r="I9" s="185"/>
    </row>
    <row r="10" spans="1:10" x14ac:dyDescent="0.2">
      <c r="A10" s="108" t="s">
        <v>23</v>
      </c>
      <c r="B10" s="39"/>
      <c r="C10" s="39"/>
      <c r="D10" s="39"/>
      <c r="E10" s="39"/>
      <c r="F10" s="39"/>
      <c r="G10" s="39"/>
      <c r="H10" s="39"/>
      <c r="I10" s="39"/>
    </row>
    <row r="11" spans="1:10" ht="38.25" customHeight="1" x14ac:dyDescent="0.2">
      <c r="A11" s="185" t="s">
        <v>246</v>
      </c>
      <c r="B11" s="185"/>
      <c r="C11" s="185"/>
      <c r="D11" s="185"/>
      <c r="E11" s="185"/>
      <c r="F11" s="185"/>
      <c r="G11" s="185"/>
      <c r="H11" s="185"/>
      <c r="I11" s="185"/>
    </row>
    <row r="12" spans="1:10" x14ac:dyDescent="0.2">
      <c r="A12" s="108" t="s">
        <v>247</v>
      </c>
      <c r="B12" s="39"/>
      <c r="C12" s="39"/>
      <c r="D12" s="39"/>
      <c r="E12" s="39"/>
      <c r="F12" s="39"/>
      <c r="G12" s="39"/>
      <c r="H12" s="39"/>
      <c r="I12" s="39"/>
    </row>
    <row r="13" spans="1:10" ht="50.25" customHeight="1" x14ac:dyDescent="0.2">
      <c r="A13" s="185" t="s">
        <v>248</v>
      </c>
      <c r="B13" s="185"/>
      <c r="C13" s="185"/>
      <c r="D13" s="185"/>
      <c r="E13" s="185"/>
      <c r="F13" s="185"/>
      <c r="G13" s="185"/>
      <c r="H13" s="185"/>
      <c r="I13" s="185"/>
    </row>
    <row r="14" spans="1:10" x14ac:dyDescent="0.2">
      <c r="A14" s="111" t="s">
        <v>29</v>
      </c>
      <c r="B14" s="39"/>
      <c r="C14" s="39"/>
      <c r="D14" s="39"/>
      <c r="E14" s="39"/>
      <c r="F14" s="39"/>
      <c r="G14" s="39"/>
      <c r="H14" s="39"/>
      <c r="I14" s="39"/>
    </row>
    <row r="15" spans="1:10" ht="226.9" customHeight="1" x14ac:dyDescent="0.2">
      <c r="A15" s="185" t="s">
        <v>428</v>
      </c>
      <c r="B15" s="185"/>
      <c r="C15" s="185"/>
      <c r="D15" s="185"/>
      <c r="E15" s="185"/>
      <c r="F15" s="185"/>
      <c r="G15" s="185"/>
      <c r="H15" s="185"/>
      <c r="I15" s="185"/>
      <c r="J15" s="112"/>
    </row>
    <row r="16" spans="1:10" x14ac:dyDescent="0.2">
      <c r="A16" s="181" t="s">
        <v>12</v>
      </c>
      <c r="B16" s="182"/>
      <c r="C16" s="182"/>
      <c r="D16" s="182"/>
      <c r="E16" s="182"/>
      <c r="F16" s="182"/>
      <c r="G16" s="182"/>
      <c r="H16" s="182"/>
      <c r="I16" s="183"/>
    </row>
    <row r="17" spans="1:14" x14ac:dyDescent="0.2">
      <c r="A17" s="43"/>
      <c r="B17" s="44"/>
      <c r="C17" s="45" t="s">
        <v>27</v>
      </c>
      <c r="D17" s="45" t="s">
        <v>28</v>
      </c>
      <c r="E17" s="45" t="s">
        <v>31</v>
      </c>
      <c r="F17" s="45" t="s">
        <v>33</v>
      </c>
      <c r="G17" s="45" t="s">
        <v>34</v>
      </c>
      <c r="H17" s="45" t="s">
        <v>35</v>
      </c>
      <c r="I17" s="45" t="s">
        <v>36</v>
      </c>
    </row>
    <row r="18" spans="1:14" x14ac:dyDescent="0.2">
      <c r="A18" s="43"/>
      <c r="B18" s="44"/>
      <c r="C18" s="12" t="s">
        <v>10</v>
      </c>
      <c r="D18" s="11" t="s">
        <v>10</v>
      </c>
      <c r="E18" s="11" t="s">
        <v>10</v>
      </c>
      <c r="F18" s="11" t="s">
        <v>10</v>
      </c>
      <c r="G18" s="13" t="s">
        <v>10</v>
      </c>
      <c r="H18" s="13" t="s">
        <v>11</v>
      </c>
      <c r="I18" s="13" t="s">
        <v>11</v>
      </c>
    </row>
    <row r="19" spans="1:14" x14ac:dyDescent="0.2">
      <c r="A19" s="43" t="s">
        <v>0</v>
      </c>
      <c r="B19" s="44"/>
      <c r="C19" s="15">
        <v>406000</v>
      </c>
      <c r="D19" s="15">
        <v>406000</v>
      </c>
      <c r="E19" s="15">
        <v>500000</v>
      </c>
      <c r="F19" s="15">
        <v>361000</v>
      </c>
      <c r="G19" s="46">
        <v>361000</v>
      </c>
      <c r="H19" s="46">
        <v>800000</v>
      </c>
      <c r="I19" s="46">
        <v>800000</v>
      </c>
    </row>
    <row r="20" spans="1:14" x14ac:dyDescent="0.2">
      <c r="A20" s="43" t="s">
        <v>1</v>
      </c>
      <c r="B20" s="44"/>
      <c r="C20" s="15">
        <v>20980</v>
      </c>
      <c r="D20" s="15">
        <f>C31</f>
        <v>44544.31</v>
      </c>
      <c r="E20" s="15">
        <f t="shared" ref="E20:I20" si="0">D31</f>
        <v>76616.63</v>
      </c>
      <c r="F20" s="15">
        <f t="shared" si="0"/>
        <v>125734.58000000002</v>
      </c>
      <c r="G20" s="15">
        <f t="shared" si="0"/>
        <v>546090.23</v>
      </c>
      <c r="H20" s="15">
        <f t="shared" si="0"/>
        <v>782514.6100000001</v>
      </c>
      <c r="I20" s="15">
        <f t="shared" si="0"/>
        <v>611014.6100000001</v>
      </c>
    </row>
    <row r="21" spans="1:14" x14ac:dyDescent="0.2">
      <c r="A21" s="43" t="s">
        <v>2</v>
      </c>
      <c r="B21" s="44"/>
      <c r="C21" s="15">
        <v>24758</v>
      </c>
      <c r="D21" s="15">
        <v>34750.76</v>
      </c>
      <c r="E21" s="15">
        <v>95692.63</v>
      </c>
      <c r="F21" s="15">
        <v>515712.62</v>
      </c>
      <c r="G21" s="46">
        <v>678669.05</v>
      </c>
      <c r="H21" s="46">
        <v>628500</v>
      </c>
      <c r="I21" s="46">
        <v>814000</v>
      </c>
    </row>
    <row r="22" spans="1:14" x14ac:dyDescent="0.2">
      <c r="A22" s="43" t="s">
        <v>3</v>
      </c>
      <c r="B22" s="44"/>
      <c r="C22" s="15">
        <v>1183.69</v>
      </c>
      <c r="D22" s="15">
        <v>2678.44</v>
      </c>
      <c r="E22" s="14">
        <v>46574.68</v>
      </c>
      <c r="F22" s="15">
        <v>95356.97</v>
      </c>
      <c r="G22" s="46">
        <v>442244.67</v>
      </c>
      <c r="H22" s="46">
        <v>800000</v>
      </c>
      <c r="I22" s="46">
        <v>800000</v>
      </c>
    </row>
    <row r="23" spans="1:14" x14ac:dyDescent="0.2">
      <c r="A23" s="43"/>
      <c r="B23" s="44"/>
      <c r="C23" s="14"/>
      <c r="D23" s="15"/>
      <c r="E23" s="15"/>
      <c r="F23" s="15"/>
      <c r="G23" s="46"/>
      <c r="H23" s="46"/>
      <c r="I23" s="46"/>
    </row>
    <row r="24" spans="1:14" x14ac:dyDescent="0.2">
      <c r="A24" s="8" t="s">
        <v>32</v>
      </c>
      <c r="B24" s="42"/>
      <c r="C24" s="16"/>
      <c r="D24" s="16"/>
      <c r="E24" s="16"/>
      <c r="F24" s="16"/>
      <c r="G24" s="113"/>
      <c r="H24" s="113"/>
      <c r="I24" s="48"/>
    </row>
    <row r="25" spans="1:14" x14ac:dyDescent="0.2">
      <c r="A25" s="25" t="s">
        <v>249</v>
      </c>
      <c r="B25" s="26"/>
      <c r="C25" s="15"/>
      <c r="D25" s="15"/>
      <c r="E25" s="15">
        <v>0</v>
      </c>
      <c r="F25" s="15">
        <v>0</v>
      </c>
      <c r="G25" s="15">
        <v>0</v>
      </c>
      <c r="H25" s="15">
        <v>0</v>
      </c>
      <c r="I25" s="15">
        <v>0</v>
      </c>
    </row>
    <row r="26" spans="1:14" x14ac:dyDescent="0.2">
      <c r="A26" s="25"/>
      <c r="B26" s="26"/>
      <c r="C26" s="15"/>
      <c r="D26" s="15"/>
      <c r="E26" s="15"/>
      <c r="F26" s="15"/>
      <c r="G26" s="15"/>
      <c r="H26" s="15"/>
      <c r="I26" s="15"/>
    </row>
    <row r="27" spans="1:14" x14ac:dyDescent="0.2">
      <c r="A27" s="36" t="s">
        <v>250</v>
      </c>
      <c r="B27" s="29"/>
      <c r="C27" s="14">
        <v>10</v>
      </c>
      <c r="D27" s="15"/>
      <c r="E27" s="15">
        <v>0</v>
      </c>
      <c r="F27" s="15">
        <v>0</v>
      </c>
      <c r="G27" s="15">
        <v>0</v>
      </c>
      <c r="H27" s="15">
        <v>0</v>
      </c>
      <c r="I27" s="15">
        <v>0</v>
      </c>
    </row>
    <row r="28" spans="1:14" x14ac:dyDescent="0.2">
      <c r="A28" s="25"/>
      <c r="B28" s="26"/>
      <c r="C28" s="14"/>
      <c r="D28" s="15"/>
      <c r="E28" s="15"/>
      <c r="F28" s="15"/>
      <c r="G28" s="15"/>
      <c r="H28" s="15"/>
      <c r="I28" s="15"/>
    </row>
    <row r="29" spans="1:14" x14ac:dyDescent="0.2">
      <c r="A29" s="8" t="s">
        <v>5</v>
      </c>
      <c r="B29" s="9"/>
      <c r="C29" s="14">
        <f>C25-C27</f>
        <v>-10</v>
      </c>
      <c r="D29" s="14">
        <v>0</v>
      </c>
      <c r="E29" s="14">
        <v>0</v>
      </c>
      <c r="F29" s="14">
        <v>0</v>
      </c>
      <c r="G29" s="14">
        <v>0</v>
      </c>
      <c r="H29" s="14">
        <v>0</v>
      </c>
      <c r="I29" s="14">
        <v>0</v>
      </c>
      <c r="N29" s="85"/>
    </row>
    <row r="30" spans="1:14" x14ac:dyDescent="0.2">
      <c r="A30" s="43"/>
      <c r="B30" s="44"/>
      <c r="C30" s="14"/>
      <c r="D30" s="15"/>
      <c r="E30" s="15"/>
      <c r="F30" s="15"/>
      <c r="G30" s="46"/>
      <c r="H30" s="46"/>
      <c r="I30" s="46"/>
    </row>
    <row r="31" spans="1:14" x14ac:dyDescent="0.2">
      <c r="A31" s="43" t="s">
        <v>7</v>
      </c>
      <c r="B31" s="44"/>
      <c r="C31" s="14">
        <f t="shared" ref="C31:I31" si="1">C20+C21-C22+C29</f>
        <v>44544.31</v>
      </c>
      <c r="D31" s="14">
        <f t="shared" si="1"/>
        <v>76616.63</v>
      </c>
      <c r="E31" s="14">
        <f t="shared" si="1"/>
        <v>125734.58000000002</v>
      </c>
      <c r="F31" s="14">
        <f t="shared" si="1"/>
        <v>546090.23</v>
      </c>
      <c r="G31" s="14">
        <f t="shared" si="1"/>
        <v>782514.6100000001</v>
      </c>
      <c r="H31" s="14">
        <f t="shared" si="1"/>
        <v>611014.6100000001</v>
      </c>
      <c r="I31" s="14">
        <f t="shared" si="1"/>
        <v>625014.6100000001</v>
      </c>
      <c r="M31" s="85"/>
    </row>
    <row r="32" spans="1:14" x14ac:dyDescent="0.2">
      <c r="A32" s="49"/>
      <c r="B32" s="50"/>
      <c r="C32" s="27"/>
      <c r="D32" s="28"/>
      <c r="E32" s="28"/>
      <c r="F32" s="15"/>
      <c r="G32" s="46"/>
      <c r="H32" s="46"/>
      <c r="I32" s="46"/>
    </row>
    <row r="33" spans="1:9" x14ac:dyDescent="0.2">
      <c r="A33" s="43" t="s">
        <v>24</v>
      </c>
      <c r="B33" s="44"/>
      <c r="C33" s="27">
        <v>0</v>
      </c>
      <c r="D33" s="28">
        <v>8766.09</v>
      </c>
      <c r="E33" s="28">
        <v>50867.08</v>
      </c>
      <c r="F33" s="15">
        <v>114359.46</v>
      </c>
      <c r="G33" s="46">
        <v>32727.93</v>
      </c>
      <c r="H33" s="46"/>
      <c r="I33" s="46"/>
    </row>
    <row r="34" spans="1:9" x14ac:dyDescent="0.2">
      <c r="A34" s="49"/>
      <c r="B34" s="50"/>
      <c r="C34" s="27"/>
      <c r="D34" s="28"/>
      <c r="E34" s="28"/>
      <c r="F34" s="15"/>
      <c r="G34" s="46"/>
      <c r="H34" s="46"/>
      <c r="I34" s="46"/>
    </row>
    <row r="35" spans="1:9" x14ac:dyDescent="0.2">
      <c r="A35" s="43" t="s">
        <v>25</v>
      </c>
      <c r="B35" s="51"/>
      <c r="C35" s="52">
        <f t="shared" ref="C35:I35" si="2">C31-C33</f>
        <v>44544.31</v>
      </c>
      <c r="D35" s="52">
        <f t="shared" si="2"/>
        <v>67850.540000000008</v>
      </c>
      <c r="E35" s="52">
        <f t="shared" si="2"/>
        <v>74867.500000000015</v>
      </c>
      <c r="F35" s="52">
        <f t="shared" si="2"/>
        <v>431730.76999999996</v>
      </c>
      <c r="G35" s="52">
        <f t="shared" si="2"/>
        <v>749786.68</v>
      </c>
      <c r="H35" s="52">
        <f t="shared" si="2"/>
        <v>611014.6100000001</v>
      </c>
      <c r="I35" s="52">
        <f t="shared" si="2"/>
        <v>625014.6100000001</v>
      </c>
    </row>
    <row r="36" spans="1:9" ht="7.5" customHeight="1" x14ac:dyDescent="0.2">
      <c r="A36" s="53"/>
      <c r="B36" s="53"/>
      <c r="C36" s="54"/>
      <c r="D36" s="54"/>
      <c r="E36" s="54"/>
      <c r="F36" s="54"/>
      <c r="G36" s="54"/>
      <c r="H36" s="54"/>
      <c r="I36" s="54"/>
    </row>
    <row r="37" spans="1:9" x14ac:dyDescent="0.2">
      <c r="A37" s="55" t="s">
        <v>26</v>
      </c>
      <c r="B37" s="40"/>
      <c r="C37" s="35"/>
      <c r="D37" s="35"/>
      <c r="E37" s="56"/>
      <c r="F37" s="56"/>
      <c r="G37" s="56"/>
      <c r="H37" s="56"/>
      <c r="I37" s="56"/>
    </row>
    <row r="38" spans="1:9" x14ac:dyDescent="0.2">
      <c r="A38" s="57" t="s">
        <v>30</v>
      </c>
      <c r="B38" s="50"/>
      <c r="C38" s="28"/>
      <c r="D38" s="28"/>
      <c r="E38" s="58"/>
      <c r="F38" s="58"/>
      <c r="G38" s="58"/>
      <c r="H38" s="58"/>
      <c r="I38" s="58"/>
    </row>
    <row r="39" spans="1:9" x14ac:dyDescent="0.2">
      <c r="A39" s="43"/>
      <c r="B39" s="44"/>
      <c r="C39" s="46"/>
      <c r="D39" s="46"/>
      <c r="E39" s="46"/>
      <c r="F39" s="46"/>
      <c r="G39" s="46"/>
      <c r="H39" s="46"/>
      <c r="I39" s="46"/>
    </row>
    <row r="40" spans="1:9" x14ac:dyDescent="0.2">
      <c r="A40" s="43" t="s">
        <v>6</v>
      </c>
      <c r="B40" s="44"/>
      <c r="C40" s="15"/>
      <c r="D40" s="15"/>
      <c r="E40" s="46"/>
      <c r="F40" s="46"/>
      <c r="G40" s="46"/>
      <c r="H40" s="46"/>
      <c r="I40" s="46"/>
    </row>
    <row r="41" spans="1:9" x14ac:dyDescent="0.2">
      <c r="A41" s="43"/>
      <c r="B41" s="44"/>
      <c r="C41" s="15"/>
      <c r="D41" s="15"/>
      <c r="E41" s="46"/>
      <c r="F41" s="46"/>
      <c r="G41" s="46"/>
      <c r="H41" s="46"/>
      <c r="I41" s="46"/>
    </row>
    <row r="42" spans="1:9" x14ac:dyDescent="0.2">
      <c r="A42" s="57" t="s">
        <v>8</v>
      </c>
      <c r="B42" s="51"/>
      <c r="C42" s="15"/>
      <c r="D42" s="15"/>
      <c r="E42" s="46"/>
      <c r="F42" s="46"/>
      <c r="G42" s="46"/>
      <c r="H42" s="46"/>
      <c r="I42" s="46"/>
    </row>
    <row r="43" spans="1:9" x14ac:dyDescent="0.2">
      <c r="A43" s="59" t="s">
        <v>9</v>
      </c>
      <c r="B43" s="60"/>
      <c r="C43" s="15"/>
      <c r="D43" s="15"/>
      <c r="E43" s="46"/>
      <c r="F43" s="46"/>
      <c r="G43" s="46"/>
      <c r="H43" s="46"/>
      <c r="I43" s="46"/>
    </row>
  </sheetData>
  <sheetProtection selectLockedCells="1"/>
  <mergeCells count="6">
    <mergeCell ref="A16:I16"/>
    <mergeCell ref="A7:I7"/>
    <mergeCell ref="A9:I9"/>
    <mergeCell ref="A11:I11"/>
    <mergeCell ref="A13:I13"/>
    <mergeCell ref="A15:I15"/>
  </mergeCells>
  <printOptions horizontalCentered="1"/>
  <pageMargins left="0.75" right="0.75" top="0.6" bottom="0.55000000000000004" header="0.28000000000000003" footer="0.16"/>
  <pageSetup scale="60"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06D4-6261-4BDE-8901-CD1225C2DFFE}">
  <sheetPr>
    <pageSetUpPr fitToPage="1"/>
  </sheetPr>
  <dimension ref="A2:I70"/>
  <sheetViews>
    <sheetView topLeftCell="A58" zoomScaleNormal="100" workbookViewId="0">
      <selection activeCell="F9" sqref="F9"/>
    </sheetView>
  </sheetViews>
  <sheetFormatPr defaultColWidth="9.140625" defaultRowHeight="12.75" x14ac:dyDescent="0.2"/>
  <cols>
    <col min="1" max="2" width="14.7109375" style="1" customWidth="1"/>
    <col min="3" max="8" width="14" style="1" customWidth="1"/>
    <col min="9" max="9" width="13.140625" style="1" customWidth="1"/>
    <col min="10" max="16384" width="9.140625" style="1"/>
  </cols>
  <sheetData>
    <row r="2" spans="1:9" s="7" customFormat="1" x14ac:dyDescent="0.2">
      <c r="A2" s="7" t="s">
        <v>13</v>
      </c>
      <c r="B2" s="2" t="s">
        <v>49</v>
      </c>
      <c r="C2" s="2"/>
      <c r="D2" s="2"/>
      <c r="G2" s="94" t="s">
        <v>14</v>
      </c>
      <c r="H2" s="2" t="s">
        <v>251</v>
      </c>
      <c r="I2" s="2"/>
    </row>
    <row r="3" spans="1:9" s="7" customFormat="1" x14ac:dyDescent="0.2">
      <c r="A3" s="7" t="s">
        <v>22</v>
      </c>
      <c r="B3" s="2" t="s">
        <v>252</v>
      </c>
      <c r="C3" s="2"/>
      <c r="D3" s="2"/>
      <c r="G3" s="94" t="s">
        <v>15</v>
      </c>
      <c r="H3" s="5" t="s">
        <v>253</v>
      </c>
      <c r="I3" s="5"/>
    </row>
    <row r="4" spans="1:9" s="7" customFormat="1" x14ac:dyDescent="0.2">
      <c r="A4" s="7" t="s">
        <v>16</v>
      </c>
      <c r="B4" s="2" t="s">
        <v>265</v>
      </c>
      <c r="C4" s="2"/>
      <c r="D4" s="2"/>
      <c r="G4" s="94" t="s">
        <v>18</v>
      </c>
      <c r="H4" s="2" t="s">
        <v>54</v>
      </c>
      <c r="I4" s="2"/>
    </row>
    <row r="5" spans="1:9" s="7" customFormat="1" x14ac:dyDescent="0.2">
      <c r="A5" s="7" t="s">
        <v>17</v>
      </c>
      <c r="B5" s="2" t="s">
        <v>266</v>
      </c>
      <c r="C5" s="5"/>
      <c r="D5" s="5"/>
      <c r="G5" s="94" t="s">
        <v>19</v>
      </c>
      <c r="H5" s="5" t="s">
        <v>267</v>
      </c>
      <c r="I5" s="5"/>
    </row>
    <row r="8" spans="1:9" s="7" customFormat="1" x14ac:dyDescent="0.2">
      <c r="A8" s="7" t="s">
        <v>268</v>
      </c>
    </row>
    <row r="9" spans="1:9" s="7" customFormat="1" x14ac:dyDescent="0.2"/>
    <row r="10" spans="1:9" s="7" customFormat="1" x14ac:dyDescent="0.2">
      <c r="A10" s="7" t="s">
        <v>269</v>
      </c>
    </row>
    <row r="11" spans="1:9" s="7" customFormat="1" x14ac:dyDescent="0.2"/>
    <row r="12" spans="1:9" s="7" customFormat="1" x14ac:dyDescent="0.2">
      <c r="A12" s="7" t="s">
        <v>270</v>
      </c>
    </row>
    <row r="13" spans="1:9" s="7" customFormat="1" x14ac:dyDescent="0.2"/>
    <row r="14" spans="1:9" s="7" customFormat="1" x14ac:dyDescent="0.2">
      <c r="A14" s="7" t="s">
        <v>155</v>
      </c>
    </row>
    <row r="15" spans="1:9" s="7" customFormat="1" x14ac:dyDescent="0.2"/>
    <row r="16" spans="1:9" s="7" customFormat="1" x14ac:dyDescent="0.2">
      <c r="A16" s="7" t="s">
        <v>271</v>
      </c>
    </row>
    <row r="18" spans="1:9" x14ac:dyDescent="0.2">
      <c r="A18" s="172" t="s">
        <v>12</v>
      </c>
      <c r="B18" s="173"/>
      <c r="C18" s="173"/>
      <c r="D18" s="173"/>
      <c r="E18" s="173"/>
      <c r="F18" s="173"/>
      <c r="G18" s="173"/>
      <c r="H18" s="173"/>
      <c r="I18" s="174"/>
    </row>
    <row r="19" spans="1:9" x14ac:dyDescent="0.2">
      <c r="A19" s="8"/>
      <c r="B19" s="9"/>
      <c r="C19" s="10" t="s">
        <v>27</v>
      </c>
      <c r="D19" s="10" t="s">
        <v>28</v>
      </c>
      <c r="E19" s="10" t="s">
        <v>31</v>
      </c>
      <c r="F19" s="10" t="s">
        <v>33</v>
      </c>
      <c r="G19" s="10" t="s">
        <v>34</v>
      </c>
      <c r="H19" s="10" t="s">
        <v>35</v>
      </c>
      <c r="I19" s="10" t="s">
        <v>36</v>
      </c>
    </row>
    <row r="20" spans="1:9" x14ac:dyDescent="0.2">
      <c r="A20" s="8"/>
      <c r="B20" s="9"/>
      <c r="C20" s="11" t="s">
        <v>10</v>
      </c>
      <c r="D20" s="12" t="s">
        <v>10</v>
      </c>
      <c r="E20" s="11" t="s">
        <v>10</v>
      </c>
      <c r="F20" s="11" t="s">
        <v>10</v>
      </c>
      <c r="G20" s="13" t="s">
        <v>10</v>
      </c>
      <c r="H20" s="11" t="s">
        <v>11</v>
      </c>
      <c r="I20" s="11" t="s">
        <v>11</v>
      </c>
    </row>
    <row r="21" spans="1:9" x14ac:dyDescent="0.2">
      <c r="A21" s="8" t="s">
        <v>0</v>
      </c>
      <c r="B21" s="9"/>
      <c r="C21" s="14">
        <v>7433731</v>
      </c>
      <c r="D21" s="15">
        <v>7433731</v>
      </c>
      <c r="E21" s="15">
        <v>7433731</v>
      </c>
      <c r="F21" s="15">
        <v>7479422</v>
      </c>
      <c r="G21" s="15">
        <f>7479422</f>
        <v>7479422</v>
      </c>
      <c r="H21" s="15">
        <f>7470581</f>
        <v>7470581</v>
      </c>
      <c r="I21" s="15">
        <f>7470581</f>
        <v>7470581</v>
      </c>
    </row>
    <row r="22" spans="1:9" x14ac:dyDescent="0.2">
      <c r="A22" s="8" t="s">
        <v>1</v>
      </c>
      <c r="B22" s="9"/>
      <c r="C22" s="14">
        <v>15223501.439999999</v>
      </c>
      <c r="D22" s="15">
        <v>11309674.33</v>
      </c>
      <c r="E22" s="15">
        <v>13126272.039999999</v>
      </c>
      <c r="F22" s="15">
        <v>14242375.989999998</v>
      </c>
      <c r="G22" s="15">
        <f t="shared" ref="G22:I22" si="0">F33</f>
        <v>15890114.640000001</v>
      </c>
      <c r="H22" s="15">
        <f t="shared" si="0"/>
        <v>8249755.8900000006</v>
      </c>
      <c r="I22" s="15">
        <f t="shared" si="0"/>
        <v>1932394.7900000028</v>
      </c>
    </row>
    <row r="23" spans="1:9" x14ac:dyDescent="0.2">
      <c r="A23" s="8" t="s">
        <v>2</v>
      </c>
      <c r="B23" s="9"/>
      <c r="C23" s="14">
        <v>7603276.9100000001</v>
      </c>
      <c r="D23" s="15">
        <v>8784441.5500000007</v>
      </c>
      <c r="E23" s="15">
        <v>7172110.1799999997</v>
      </c>
      <c r="F23" s="15">
        <v>7611370.7999999998</v>
      </c>
      <c r="G23" s="15">
        <f>28013.13+6945437.53</f>
        <v>6973450.6600000001</v>
      </c>
      <c r="H23" s="15">
        <f>6945437.53</f>
        <v>6945437.5300000003</v>
      </c>
      <c r="I23" s="15">
        <f>6945437.53</f>
        <v>6945437.5300000003</v>
      </c>
    </row>
    <row r="24" spans="1:9" x14ac:dyDescent="0.2">
      <c r="A24" s="8" t="s">
        <v>3</v>
      </c>
      <c r="B24" s="9"/>
      <c r="C24" s="14">
        <v>6070517.4299999997</v>
      </c>
      <c r="D24" s="15">
        <v>6269973.1699999999</v>
      </c>
      <c r="E24" s="15">
        <v>3452645.1800000006</v>
      </c>
      <c r="F24" s="14">
        <v>5223391.41</v>
      </c>
      <c r="G24" s="15">
        <f>14593501.41-1634811.76-5000000</f>
        <v>7958689.6500000004</v>
      </c>
      <c r="H24" s="15">
        <f>7470581+5792217.63</f>
        <v>13262798.629999999</v>
      </c>
      <c r="I24" s="15">
        <f>7479422+0</f>
        <v>7479422</v>
      </c>
    </row>
    <row r="25" spans="1:9" x14ac:dyDescent="0.2">
      <c r="A25" s="8"/>
      <c r="B25" s="9"/>
      <c r="C25" s="14"/>
      <c r="D25" s="15"/>
      <c r="E25" s="15"/>
      <c r="F25" s="15"/>
      <c r="G25" s="15"/>
      <c r="H25" s="15"/>
      <c r="I25" s="15"/>
    </row>
    <row r="26" spans="1:9" x14ac:dyDescent="0.2">
      <c r="A26" s="8" t="s">
        <v>4</v>
      </c>
      <c r="B26" s="6"/>
      <c r="C26" s="16"/>
      <c r="D26" s="16"/>
      <c r="E26" s="16"/>
      <c r="F26" s="16"/>
      <c r="G26" s="16"/>
      <c r="H26" s="16"/>
      <c r="I26" s="14"/>
    </row>
    <row r="27" spans="1:9" x14ac:dyDescent="0.2">
      <c r="A27" s="8" t="s">
        <v>272</v>
      </c>
      <c r="B27" s="9"/>
      <c r="C27" s="14">
        <v>-5446586.5899999999</v>
      </c>
      <c r="D27" s="47">
        <v>-697870.67</v>
      </c>
      <c r="E27" s="16">
        <v>-2603361.0499999998</v>
      </c>
      <c r="F27" s="16">
        <v>-740240.73999999836</v>
      </c>
      <c r="G27" s="16">
        <v>-1634811.76</v>
      </c>
      <c r="H27" s="16">
        <f>0</f>
        <v>0</v>
      </c>
      <c r="I27" s="14">
        <f>0</f>
        <v>0</v>
      </c>
    </row>
    <row r="28" spans="1:9" x14ac:dyDescent="0.2">
      <c r="A28" s="8" t="s">
        <v>105</v>
      </c>
      <c r="B28" s="9"/>
      <c r="C28" s="14"/>
      <c r="D28" s="15"/>
      <c r="E28" s="15"/>
      <c r="F28" s="15"/>
      <c r="G28" s="16">
        <v>-5000000</v>
      </c>
      <c r="H28" s="15"/>
      <c r="I28" s="15"/>
    </row>
    <row r="29" spans="1:9" x14ac:dyDescent="0.2">
      <c r="A29" s="114" t="s">
        <v>273</v>
      </c>
      <c r="B29" s="115"/>
      <c r="C29" s="14"/>
      <c r="D29" s="15"/>
      <c r="E29" s="15"/>
      <c r="F29" s="15"/>
      <c r="G29" s="15">
        <v>-20308</v>
      </c>
      <c r="H29" s="15"/>
      <c r="I29" s="15"/>
    </row>
    <row r="30" spans="1:9" x14ac:dyDescent="0.2">
      <c r="A30" s="114"/>
      <c r="B30" s="115"/>
      <c r="C30" s="14"/>
      <c r="D30" s="15"/>
      <c r="E30" s="15"/>
      <c r="F30" s="15"/>
      <c r="G30" s="15"/>
      <c r="H30" s="15"/>
      <c r="I30" s="15"/>
    </row>
    <row r="31" spans="1:9" x14ac:dyDescent="0.2">
      <c r="A31" s="8" t="s">
        <v>5</v>
      </c>
      <c r="B31" s="9"/>
      <c r="C31" s="14">
        <v>-5446586.5899999999</v>
      </c>
      <c r="D31" s="14">
        <v>-697870.67</v>
      </c>
      <c r="E31" s="14">
        <v>-2603361.0499999998</v>
      </c>
      <c r="F31" s="14">
        <v>-740240.73999999836</v>
      </c>
      <c r="G31" s="14">
        <f>SUM(G27:G30)</f>
        <v>-6655119.7599999998</v>
      </c>
      <c r="H31" s="14">
        <f>SUM(H27:H30)</f>
        <v>0</v>
      </c>
      <c r="I31" s="14">
        <f>SUM(I27:I30)</f>
        <v>0</v>
      </c>
    </row>
    <row r="32" spans="1:9" x14ac:dyDescent="0.2">
      <c r="A32" s="8"/>
      <c r="B32" s="9"/>
      <c r="C32" s="14"/>
      <c r="D32" s="15"/>
      <c r="E32" s="15"/>
      <c r="F32" s="15"/>
      <c r="G32" s="15"/>
      <c r="H32" s="15"/>
      <c r="I32" s="15"/>
    </row>
    <row r="33" spans="1:9" x14ac:dyDescent="0.2">
      <c r="A33" s="8" t="s">
        <v>7</v>
      </c>
      <c r="B33" s="9"/>
      <c r="C33" s="14">
        <v>11309674.330000002</v>
      </c>
      <c r="D33" s="14">
        <v>13126272.040000003</v>
      </c>
      <c r="E33" s="14">
        <v>14242375.989999998</v>
      </c>
      <c r="F33" s="14">
        <v>15890114.640000001</v>
      </c>
      <c r="G33" s="14">
        <f>+G22+G23-G24+G31</f>
        <v>8249755.8900000006</v>
      </c>
      <c r="H33" s="14">
        <f>+H22+H23-H24+H31</f>
        <v>1932394.7900000028</v>
      </c>
      <c r="I33" s="14">
        <f t="shared" ref="I33" si="1">+I22+I23-I24+I31</f>
        <v>1398410.320000004</v>
      </c>
    </row>
    <row r="34" spans="1:9" x14ac:dyDescent="0.2">
      <c r="A34" s="25"/>
      <c r="B34" s="26"/>
      <c r="C34" s="27"/>
      <c r="D34" s="28"/>
      <c r="E34" s="28"/>
      <c r="F34" s="15"/>
      <c r="G34" s="15"/>
      <c r="H34" s="15"/>
      <c r="I34" s="15"/>
    </row>
    <row r="35" spans="1:9" x14ac:dyDescent="0.2">
      <c r="A35" s="8" t="s">
        <v>24</v>
      </c>
      <c r="B35" s="9"/>
      <c r="C35" s="27">
        <v>3211803.6599999997</v>
      </c>
      <c r="D35" s="28">
        <v>3122910.9899999998</v>
      </c>
      <c r="E35" s="28">
        <v>6102135.25</v>
      </c>
      <c r="F35" s="15">
        <v>6855302.6200000001</v>
      </c>
      <c r="G35" s="15">
        <v>5792217.6299999999</v>
      </c>
      <c r="H35" s="15">
        <f>0</f>
        <v>0</v>
      </c>
      <c r="I35" s="15">
        <f>0</f>
        <v>0</v>
      </c>
    </row>
    <row r="36" spans="1:9" x14ac:dyDescent="0.2">
      <c r="A36" s="25"/>
      <c r="B36" s="26"/>
      <c r="C36" s="27"/>
      <c r="D36" s="28"/>
      <c r="E36" s="28"/>
      <c r="F36" s="15"/>
      <c r="G36" s="15"/>
      <c r="H36" s="15"/>
      <c r="I36" s="15"/>
    </row>
    <row r="37" spans="1:9" x14ac:dyDescent="0.2">
      <c r="A37" s="8" t="s">
        <v>25</v>
      </c>
      <c r="B37" s="29"/>
      <c r="C37" s="30">
        <f>C33-C35</f>
        <v>8097870.6700000018</v>
      </c>
      <c r="D37" s="30">
        <f t="shared" ref="D37:I37" si="2">D33-D35</f>
        <v>10003361.050000003</v>
      </c>
      <c r="E37" s="30">
        <f t="shared" si="2"/>
        <v>8140240.7399999984</v>
      </c>
      <c r="F37" s="31">
        <f t="shared" si="2"/>
        <v>9034812.0199999996</v>
      </c>
      <c r="G37" s="31">
        <f t="shared" si="2"/>
        <v>2457538.2600000007</v>
      </c>
      <c r="H37" s="31">
        <f t="shared" si="2"/>
        <v>1932394.7900000028</v>
      </c>
      <c r="I37" s="31">
        <f t="shared" si="2"/>
        <v>1398410.320000004</v>
      </c>
    </row>
    <row r="38" spans="1:9" x14ac:dyDescent="0.2">
      <c r="A38" s="32"/>
      <c r="B38" s="32"/>
      <c r="C38" s="33"/>
      <c r="D38" s="33"/>
      <c r="E38" s="33"/>
      <c r="F38" s="33"/>
      <c r="G38" s="33"/>
      <c r="H38" s="33"/>
      <c r="I38" s="33"/>
    </row>
    <row r="39" spans="1:9" x14ac:dyDescent="0.2">
      <c r="A39" s="34" t="s">
        <v>26</v>
      </c>
      <c r="B39" s="3"/>
      <c r="C39" s="35"/>
      <c r="D39" s="35"/>
      <c r="E39" s="35"/>
      <c r="F39" s="35"/>
      <c r="G39" s="35"/>
      <c r="H39" s="35"/>
      <c r="I39" s="35"/>
    </row>
    <row r="40" spans="1:9" x14ac:dyDescent="0.2">
      <c r="A40" s="36" t="s">
        <v>30</v>
      </c>
      <c r="B40" s="26"/>
      <c r="C40" s="28"/>
      <c r="D40" s="28"/>
      <c r="E40" s="28"/>
      <c r="F40" s="28"/>
      <c r="G40" s="28"/>
      <c r="H40" s="28"/>
      <c r="I40" s="28"/>
    </row>
    <row r="41" spans="1:9" x14ac:dyDescent="0.2">
      <c r="A41" s="8"/>
      <c r="B41" s="9"/>
      <c r="C41" s="15"/>
      <c r="D41" s="15"/>
      <c r="E41" s="15"/>
      <c r="F41" s="15"/>
      <c r="G41" s="15"/>
      <c r="H41" s="15"/>
      <c r="I41" s="15"/>
    </row>
    <row r="42" spans="1:9" x14ac:dyDescent="0.2">
      <c r="A42" s="8" t="s">
        <v>6</v>
      </c>
      <c r="B42" s="9"/>
      <c r="C42" s="15"/>
      <c r="D42" s="15"/>
      <c r="E42" s="15"/>
      <c r="F42" s="15"/>
      <c r="G42" s="15"/>
      <c r="H42" s="15"/>
      <c r="I42" s="15"/>
    </row>
    <row r="43" spans="1:9" x14ac:dyDescent="0.2">
      <c r="A43" s="8"/>
      <c r="B43" s="9"/>
      <c r="C43" s="15"/>
      <c r="D43" s="15"/>
      <c r="E43" s="15"/>
      <c r="F43" s="15"/>
      <c r="G43" s="15"/>
      <c r="H43" s="15"/>
      <c r="I43" s="15"/>
    </row>
    <row r="44" spans="1:9" x14ac:dyDescent="0.2">
      <c r="A44" s="36" t="s">
        <v>8</v>
      </c>
      <c r="B44" s="29"/>
      <c r="C44" s="15"/>
      <c r="D44" s="15"/>
      <c r="E44" s="15"/>
      <c r="F44" s="15"/>
      <c r="G44" s="15"/>
      <c r="H44" s="15"/>
      <c r="I44" s="15"/>
    </row>
    <row r="45" spans="1:9" x14ac:dyDescent="0.2">
      <c r="A45" s="37" t="s">
        <v>9</v>
      </c>
      <c r="B45" s="38"/>
      <c r="C45" s="15"/>
      <c r="D45" s="15"/>
      <c r="E45" s="15"/>
      <c r="F45" s="15"/>
      <c r="G45" s="15"/>
      <c r="H45" s="15"/>
      <c r="I45" s="15"/>
    </row>
    <row r="47" spans="1:9" s="7" customFormat="1" x14ac:dyDescent="0.2">
      <c r="A47" s="175" t="s">
        <v>261</v>
      </c>
      <c r="B47" s="175"/>
      <c r="C47" s="175"/>
      <c r="D47" s="175"/>
      <c r="E47" s="175"/>
      <c r="F47" s="175"/>
      <c r="G47" s="175"/>
      <c r="H47" s="175"/>
      <c r="I47" s="175"/>
    </row>
    <row r="48" spans="1:9" s="7" customFormat="1" x14ac:dyDescent="0.2">
      <c r="A48" s="175"/>
      <c r="B48" s="175"/>
      <c r="C48" s="175"/>
      <c r="D48" s="175"/>
      <c r="E48" s="175"/>
      <c r="F48" s="175"/>
      <c r="G48" s="175"/>
      <c r="H48" s="175"/>
      <c r="I48" s="175"/>
    </row>
    <row r="49" spans="1:9" s="7" customFormat="1" x14ac:dyDescent="0.2">
      <c r="A49" s="175" t="s">
        <v>262</v>
      </c>
      <c r="B49" s="175"/>
      <c r="C49" s="175"/>
      <c r="D49" s="175"/>
      <c r="E49" s="175"/>
      <c r="F49" s="175"/>
      <c r="G49" s="175"/>
      <c r="H49" s="175"/>
      <c r="I49" s="175"/>
    </row>
    <row r="50" spans="1:9" s="7" customFormat="1" x14ac:dyDescent="0.2">
      <c r="A50" s="175"/>
      <c r="B50" s="175"/>
      <c r="C50" s="175"/>
      <c r="D50" s="175"/>
      <c r="E50" s="175"/>
      <c r="F50" s="175"/>
      <c r="G50" s="175"/>
      <c r="H50" s="175"/>
      <c r="I50" s="175"/>
    </row>
    <row r="51" spans="1:9" s="7" customFormat="1" x14ac:dyDescent="0.2">
      <c r="A51" s="175" t="s">
        <v>274</v>
      </c>
      <c r="B51" s="175"/>
      <c r="C51" s="175"/>
      <c r="D51" s="175"/>
      <c r="E51" s="175"/>
      <c r="F51" s="175"/>
      <c r="G51" s="175"/>
      <c r="H51" s="175"/>
      <c r="I51" s="175"/>
    </row>
    <row r="52" spans="1:9" s="7" customFormat="1" x14ac:dyDescent="0.2">
      <c r="A52" s="175"/>
      <c r="B52" s="175"/>
      <c r="C52" s="175"/>
      <c r="D52" s="175"/>
      <c r="E52" s="175"/>
      <c r="F52" s="175"/>
      <c r="G52" s="175"/>
      <c r="H52" s="175"/>
      <c r="I52" s="175"/>
    </row>
    <row r="53" spans="1:9" s="7" customFormat="1" x14ac:dyDescent="0.2">
      <c r="A53" s="175"/>
      <c r="B53" s="175"/>
      <c r="C53" s="175"/>
      <c r="D53" s="175"/>
      <c r="E53" s="175"/>
      <c r="F53" s="175"/>
      <c r="G53" s="175"/>
      <c r="H53" s="175"/>
      <c r="I53" s="175"/>
    </row>
    <row r="54" spans="1:9" s="7" customFormat="1" x14ac:dyDescent="0.2">
      <c r="A54" s="175"/>
      <c r="B54" s="175"/>
      <c r="C54" s="175"/>
      <c r="D54" s="175"/>
      <c r="E54" s="175"/>
      <c r="F54" s="175"/>
      <c r="G54" s="175"/>
      <c r="H54" s="175"/>
      <c r="I54" s="175"/>
    </row>
    <row r="55" spans="1:9" s="7" customFormat="1" x14ac:dyDescent="0.2">
      <c r="A55" s="175"/>
      <c r="B55" s="175"/>
      <c r="C55" s="175"/>
      <c r="D55" s="175"/>
      <c r="E55" s="175"/>
      <c r="F55" s="175"/>
      <c r="G55" s="175"/>
      <c r="H55" s="175"/>
      <c r="I55" s="175"/>
    </row>
    <row r="56" spans="1:9" s="7" customFormat="1" x14ac:dyDescent="0.2">
      <c r="A56" s="175"/>
      <c r="B56" s="175"/>
      <c r="C56" s="175"/>
      <c r="D56" s="175"/>
      <c r="E56" s="175"/>
      <c r="F56" s="175"/>
      <c r="G56" s="175"/>
      <c r="H56" s="175"/>
      <c r="I56" s="175"/>
    </row>
    <row r="57" spans="1:9" s="7" customFormat="1" x14ac:dyDescent="0.2">
      <c r="A57" s="187" t="s">
        <v>275</v>
      </c>
      <c r="B57" s="186"/>
      <c r="C57" s="186"/>
      <c r="D57" s="186"/>
      <c r="E57" s="186"/>
      <c r="F57" s="186"/>
      <c r="G57" s="186"/>
      <c r="H57" s="186"/>
      <c r="I57" s="186"/>
    </row>
    <row r="58" spans="1:9" s="7" customFormat="1" x14ac:dyDescent="0.2">
      <c r="A58" s="187"/>
      <c r="B58" s="186"/>
      <c r="C58" s="186"/>
      <c r="D58" s="186"/>
      <c r="E58" s="186"/>
      <c r="F58" s="186"/>
      <c r="G58" s="186"/>
      <c r="H58" s="186"/>
      <c r="I58" s="186"/>
    </row>
    <row r="59" spans="1:9" s="7" customFormat="1" x14ac:dyDescent="0.2">
      <c r="A59" s="186"/>
      <c r="B59" s="186"/>
      <c r="C59" s="186"/>
      <c r="D59" s="186"/>
      <c r="E59" s="186"/>
      <c r="F59" s="186"/>
      <c r="G59" s="186"/>
      <c r="H59" s="186"/>
      <c r="I59" s="186"/>
    </row>
    <row r="60" spans="1:9" s="7" customFormat="1" x14ac:dyDescent="0.2">
      <c r="A60" s="175" t="s">
        <v>276</v>
      </c>
      <c r="B60" s="186"/>
      <c r="C60" s="186"/>
      <c r="D60" s="186"/>
      <c r="E60" s="186"/>
      <c r="F60" s="186"/>
      <c r="G60" s="186"/>
      <c r="H60" s="186"/>
      <c r="I60" s="186"/>
    </row>
    <row r="61" spans="1:9" s="7" customFormat="1" x14ac:dyDescent="0.2">
      <c r="A61" s="186"/>
      <c r="B61" s="186"/>
      <c r="C61" s="186"/>
      <c r="D61" s="186"/>
      <c r="E61" s="186"/>
      <c r="F61" s="186"/>
      <c r="G61" s="186"/>
      <c r="H61" s="186"/>
      <c r="I61" s="186"/>
    </row>
    <row r="62" spans="1:9" s="7" customFormat="1" x14ac:dyDescent="0.2">
      <c r="A62" s="186"/>
      <c r="B62" s="186"/>
      <c r="C62" s="186"/>
      <c r="D62" s="186"/>
      <c r="E62" s="186"/>
      <c r="F62" s="186"/>
      <c r="G62" s="186"/>
      <c r="H62" s="186"/>
      <c r="I62" s="186"/>
    </row>
    <row r="63" spans="1:9" s="7" customFormat="1" x14ac:dyDescent="0.2">
      <c r="A63" s="186"/>
      <c r="B63" s="186"/>
      <c r="C63" s="186"/>
      <c r="D63" s="186"/>
      <c r="E63" s="186"/>
      <c r="F63" s="186"/>
      <c r="G63" s="186"/>
      <c r="H63" s="186"/>
      <c r="I63" s="186"/>
    </row>
    <row r="64" spans="1:9" s="7" customFormat="1" x14ac:dyDescent="0.2">
      <c r="A64" s="186"/>
      <c r="B64" s="186"/>
      <c r="C64" s="186"/>
      <c r="D64" s="186"/>
      <c r="E64" s="186"/>
      <c r="F64" s="186"/>
      <c r="G64" s="186"/>
      <c r="H64" s="186"/>
      <c r="I64" s="186"/>
    </row>
    <row r="65" spans="1:9" s="7" customFormat="1" x14ac:dyDescent="0.2">
      <c r="A65" s="186"/>
      <c r="B65" s="186"/>
      <c r="C65" s="186"/>
      <c r="D65" s="186"/>
      <c r="E65" s="186"/>
      <c r="F65" s="186"/>
      <c r="G65" s="186"/>
      <c r="H65" s="186"/>
      <c r="I65" s="186"/>
    </row>
    <row r="66" spans="1:9" x14ac:dyDescent="0.2">
      <c r="A66" s="186" t="s">
        <v>277</v>
      </c>
      <c r="B66" s="186"/>
      <c r="C66" s="186"/>
      <c r="D66" s="186"/>
      <c r="E66" s="186"/>
      <c r="F66" s="186"/>
      <c r="G66" s="186"/>
      <c r="H66" s="186"/>
      <c r="I66" s="186"/>
    </row>
    <row r="67" spans="1:9" x14ac:dyDescent="0.2">
      <c r="A67" s="186"/>
      <c r="B67" s="186"/>
      <c r="C67" s="186"/>
      <c r="D67" s="186"/>
      <c r="E67" s="186"/>
      <c r="F67" s="186"/>
      <c r="G67" s="186"/>
      <c r="H67" s="186"/>
      <c r="I67" s="186"/>
    </row>
    <row r="68" spans="1:9" x14ac:dyDescent="0.2">
      <c r="A68" s="186"/>
      <c r="B68" s="186"/>
      <c r="C68" s="186"/>
      <c r="D68" s="186"/>
      <c r="E68" s="186"/>
      <c r="F68" s="186"/>
      <c r="G68" s="186"/>
      <c r="H68" s="186"/>
      <c r="I68" s="186"/>
    </row>
    <row r="69" spans="1:9" x14ac:dyDescent="0.2">
      <c r="A69" s="186" t="s">
        <v>278</v>
      </c>
      <c r="B69" s="186"/>
      <c r="C69" s="186"/>
      <c r="D69" s="186"/>
      <c r="E69" s="186"/>
      <c r="F69" s="186"/>
      <c r="G69" s="186"/>
      <c r="H69" s="186"/>
      <c r="I69" s="186"/>
    </row>
    <row r="70" spans="1:9" x14ac:dyDescent="0.2">
      <c r="A70" s="186"/>
      <c r="B70" s="186"/>
      <c r="C70" s="186"/>
      <c r="D70" s="186"/>
      <c r="E70" s="186"/>
      <c r="F70" s="186"/>
      <c r="G70" s="186"/>
      <c r="H70" s="186"/>
      <c r="I70" s="186"/>
    </row>
  </sheetData>
  <sheetProtection selectLockedCells="1"/>
  <mergeCells count="8">
    <mergeCell ref="A66:I68"/>
    <mergeCell ref="A69:I70"/>
    <mergeCell ref="A18:I18"/>
    <mergeCell ref="A47:I48"/>
    <mergeCell ref="A49:I50"/>
    <mergeCell ref="A51:I56"/>
    <mergeCell ref="A57:I59"/>
    <mergeCell ref="A60:I65"/>
  </mergeCells>
  <printOptions horizontalCentered="1"/>
  <pageMargins left="0.75" right="0.75" top="0.6" bottom="0.55000000000000004" header="0.28000000000000003" footer="0.16"/>
  <pageSetup scale="60" orientation="landscape" r:id="rId1"/>
  <headerFooter alignWithMargins="0">
    <oddHeader>&amp;C&amp;"Arial,Bold"Report on Non-General Fund Information
&amp;"Arial,Regular"for Submittal to the 2022 Legislature</oddHeader>
    <oddFooter>&amp;LForm 37-47 (rev. 9/7/21)&amp;R&amp;D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D741-F286-4B3D-BFC7-99C825C375F0}">
  <sheetPr>
    <pageSetUpPr fitToPage="1"/>
  </sheetPr>
  <dimension ref="A1:K45"/>
  <sheetViews>
    <sheetView topLeftCell="A9" zoomScaleNormal="100" zoomScaleSheetLayoutView="100" workbookViewId="0">
      <selection activeCell="K16" sqref="K16"/>
    </sheetView>
  </sheetViews>
  <sheetFormatPr defaultColWidth="10.28515625" defaultRowHeight="12.75" x14ac:dyDescent="0.2"/>
  <cols>
    <col min="1" max="2" width="14.7109375" style="7" customWidth="1"/>
    <col min="3" max="8" width="14" style="7" customWidth="1"/>
    <col min="9" max="9" width="13.140625" style="7" customWidth="1"/>
    <col min="10" max="10" width="10.28515625" style="7"/>
    <col min="11" max="11" width="11.28515625" style="7" bestFit="1" customWidth="1"/>
    <col min="12" max="16384" width="10.28515625" style="7"/>
  </cols>
  <sheetData>
    <row r="1" spans="1:9" x14ac:dyDescent="0.2">
      <c r="A1" s="61"/>
      <c r="B1" s="61"/>
      <c r="C1" s="61"/>
      <c r="D1" s="61"/>
      <c r="E1" s="61"/>
      <c r="F1" s="61"/>
      <c r="G1" s="61"/>
      <c r="H1" s="61"/>
      <c r="I1" s="61"/>
    </row>
    <row r="2" spans="1:9" x14ac:dyDescent="0.2">
      <c r="A2" s="61" t="s">
        <v>13</v>
      </c>
      <c r="B2" s="69" t="s">
        <v>49</v>
      </c>
      <c r="C2" s="69"/>
      <c r="D2" s="69"/>
      <c r="E2" s="61"/>
      <c r="F2" s="61"/>
      <c r="G2" s="121" t="s">
        <v>14</v>
      </c>
      <c r="H2" s="69" t="s">
        <v>303</v>
      </c>
      <c r="I2" s="69"/>
    </row>
    <row r="3" spans="1:9" x14ac:dyDescent="0.2">
      <c r="A3" s="61" t="s">
        <v>22</v>
      </c>
      <c r="B3" s="69" t="s">
        <v>304</v>
      </c>
      <c r="C3" s="69"/>
      <c r="D3" s="69"/>
      <c r="E3" s="61"/>
      <c r="F3" s="61"/>
      <c r="G3" s="121" t="s">
        <v>15</v>
      </c>
      <c r="H3" s="70" t="s">
        <v>305</v>
      </c>
      <c r="I3" s="70"/>
    </row>
    <row r="4" spans="1:9" x14ac:dyDescent="0.2">
      <c r="A4" s="61" t="s">
        <v>16</v>
      </c>
      <c r="B4" s="69" t="s">
        <v>306</v>
      </c>
      <c r="C4" s="69"/>
      <c r="D4" s="69"/>
      <c r="E4" s="61"/>
      <c r="F4" s="61"/>
      <c r="G4" s="121" t="s">
        <v>18</v>
      </c>
      <c r="H4" s="69" t="s">
        <v>54</v>
      </c>
      <c r="I4" s="69"/>
    </row>
    <row r="5" spans="1:9" x14ac:dyDescent="0.2">
      <c r="A5" s="61" t="s">
        <v>17</v>
      </c>
      <c r="B5" s="69" t="s">
        <v>307</v>
      </c>
      <c r="C5" s="70"/>
      <c r="D5" s="70"/>
      <c r="E5" s="61"/>
      <c r="F5" s="61"/>
      <c r="G5" s="121" t="s">
        <v>19</v>
      </c>
      <c r="H5" s="70" t="s">
        <v>308</v>
      </c>
      <c r="I5" s="70"/>
    </row>
    <row r="6" spans="1:9" ht="7.7" customHeight="1" x14ac:dyDescent="0.2">
      <c r="A6" s="61"/>
      <c r="B6" s="61"/>
      <c r="C6" s="61"/>
      <c r="D6" s="61"/>
      <c r="E6" s="61"/>
      <c r="F6" s="61"/>
      <c r="G6" s="61"/>
      <c r="H6" s="61"/>
      <c r="I6" s="61"/>
    </row>
    <row r="7" spans="1:9" ht="5.45" customHeight="1" x14ac:dyDescent="0.2">
      <c r="A7" s="61"/>
      <c r="B7" s="61"/>
      <c r="C7" s="61"/>
      <c r="D7" s="61"/>
      <c r="E7" s="61"/>
      <c r="F7" s="61"/>
      <c r="G7" s="61"/>
      <c r="H7" s="61"/>
      <c r="I7" s="61"/>
    </row>
    <row r="8" spans="1:9" ht="36" customHeight="1" x14ac:dyDescent="0.2">
      <c r="A8" s="188" t="s">
        <v>309</v>
      </c>
      <c r="B8" s="188"/>
      <c r="C8" s="188"/>
      <c r="D8" s="188"/>
      <c r="E8" s="188"/>
      <c r="F8" s="188"/>
      <c r="G8" s="188"/>
      <c r="H8" s="188"/>
      <c r="I8" s="188"/>
    </row>
    <row r="9" spans="1:9" ht="10.15" customHeight="1" x14ac:dyDescent="0.2">
      <c r="A9" s="61"/>
      <c r="B9" s="61"/>
      <c r="C9" s="61"/>
      <c r="D9" s="61"/>
      <c r="E9" s="61"/>
      <c r="F9" s="61"/>
      <c r="G9" s="61"/>
      <c r="H9" s="61"/>
      <c r="I9" s="61"/>
    </row>
    <row r="10" spans="1:9" x14ac:dyDescent="0.2">
      <c r="A10" s="7" t="s">
        <v>310</v>
      </c>
      <c r="B10" s="61"/>
      <c r="C10" s="61"/>
      <c r="D10" s="61"/>
      <c r="E10" s="61"/>
      <c r="F10" s="61"/>
      <c r="G10" s="61"/>
      <c r="H10" s="61"/>
      <c r="I10" s="61"/>
    </row>
    <row r="11" spans="1:9" ht="6.4" customHeight="1" x14ac:dyDescent="0.2">
      <c r="A11" s="61"/>
      <c r="B11" s="61"/>
      <c r="C11" s="61"/>
      <c r="D11" s="61"/>
      <c r="E11" s="61"/>
      <c r="F11" s="61"/>
      <c r="G11" s="61"/>
      <c r="H11" s="61"/>
      <c r="I11" s="61"/>
    </row>
    <row r="12" spans="1:9" ht="18" customHeight="1" x14ac:dyDescent="0.2">
      <c r="A12" s="189" t="s">
        <v>311</v>
      </c>
      <c r="B12" s="189"/>
      <c r="C12" s="189"/>
      <c r="D12" s="189"/>
      <c r="E12" s="189"/>
      <c r="F12" s="189"/>
      <c r="G12" s="189"/>
      <c r="H12" s="189"/>
      <c r="I12" s="189"/>
    </row>
    <row r="13" spans="1:9" ht="4.5" customHeight="1" x14ac:dyDescent="0.2">
      <c r="A13" s="61"/>
      <c r="B13" s="61"/>
      <c r="C13" s="61"/>
      <c r="D13" s="61"/>
      <c r="E13" s="61"/>
      <c r="F13" s="61"/>
      <c r="G13" s="61"/>
      <c r="H13" s="61"/>
      <c r="I13" s="61"/>
    </row>
    <row r="14" spans="1:9" ht="17.25" customHeight="1" x14ac:dyDescent="0.2">
      <c r="A14" s="176" t="s">
        <v>312</v>
      </c>
      <c r="B14" s="176"/>
      <c r="C14" s="176"/>
      <c r="D14" s="176"/>
      <c r="E14" s="176"/>
      <c r="F14" s="176"/>
      <c r="G14" s="176"/>
      <c r="H14" s="176"/>
      <c r="I14" s="176"/>
    </row>
    <row r="15" spans="1:9" ht="8.25" customHeight="1" x14ac:dyDescent="0.2">
      <c r="A15" s="61"/>
      <c r="B15" s="61"/>
      <c r="C15" s="61"/>
      <c r="D15" s="61"/>
      <c r="E15" s="61"/>
      <c r="F15" s="61"/>
      <c r="G15" s="61"/>
      <c r="H15" s="61"/>
      <c r="I15" s="61"/>
    </row>
    <row r="16" spans="1:9" ht="54.75" customHeight="1" x14ac:dyDescent="0.2">
      <c r="A16" s="176" t="s">
        <v>313</v>
      </c>
      <c r="B16" s="176"/>
      <c r="C16" s="176"/>
      <c r="D16" s="176"/>
      <c r="E16" s="176"/>
      <c r="F16" s="176"/>
      <c r="G16" s="176"/>
      <c r="H16" s="176"/>
      <c r="I16" s="176"/>
    </row>
    <row r="17" spans="1:11" x14ac:dyDescent="0.2">
      <c r="A17" s="61"/>
      <c r="B17" s="61"/>
      <c r="C17" s="61"/>
      <c r="D17" s="61"/>
      <c r="E17" s="61"/>
      <c r="F17" s="61"/>
      <c r="G17" s="61"/>
      <c r="H17" s="61"/>
      <c r="I17" s="61"/>
    </row>
    <row r="18" spans="1:11" x14ac:dyDescent="0.2">
      <c r="A18" s="190" t="s">
        <v>12</v>
      </c>
      <c r="B18" s="191"/>
      <c r="C18" s="191"/>
      <c r="D18" s="191"/>
      <c r="E18" s="191"/>
      <c r="F18" s="191"/>
      <c r="G18" s="191"/>
      <c r="H18" s="191"/>
      <c r="I18" s="192"/>
    </row>
    <row r="19" spans="1:11" s="1" customFormat="1" x14ac:dyDescent="0.2">
      <c r="A19" s="43"/>
      <c r="B19" s="44"/>
      <c r="C19" s="45" t="s">
        <v>27</v>
      </c>
      <c r="D19" s="45" t="s">
        <v>28</v>
      </c>
      <c r="E19" s="45" t="s">
        <v>31</v>
      </c>
      <c r="F19" s="45" t="s">
        <v>33</v>
      </c>
      <c r="G19" s="45" t="s">
        <v>34</v>
      </c>
      <c r="H19" s="45" t="s">
        <v>35</v>
      </c>
      <c r="I19" s="45" t="s">
        <v>36</v>
      </c>
    </row>
    <row r="20" spans="1:11" x14ac:dyDescent="0.2">
      <c r="A20" s="73"/>
      <c r="B20" s="74"/>
      <c r="C20" s="122" t="s">
        <v>10</v>
      </c>
      <c r="D20" s="122" t="s">
        <v>10</v>
      </c>
      <c r="E20" s="122" t="s">
        <v>10</v>
      </c>
      <c r="F20" s="122" t="s">
        <v>10</v>
      </c>
      <c r="G20" s="13" t="s">
        <v>10</v>
      </c>
      <c r="H20" s="122" t="s">
        <v>11</v>
      </c>
      <c r="I20" s="122" t="s">
        <v>11</v>
      </c>
    </row>
    <row r="21" spans="1:11" x14ac:dyDescent="0.2">
      <c r="A21" s="73" t="s">
        <v>0</v>
      </c>
      <c r="B21" s="74"/>
      <c r="C21" s="75">
        <v>71147889</v>
      </c>
      <c r="D21" s="75">
        <v>71174271</v>
      </c>
      <c r="E21" s="75">
        <v>71174271</v>
      </c>
      <c r="F21" s="75">
        <v>71207053</v>
      </c>
      <c r="G21" s="75">
        <v>71207053</v>
      </c>
      <c r="H21" s="75">
        <v>71138955</v>
      </c>
      <c r="I21" s="75">
        <v>71138955</v>
      </c>
    </row>
    <row r="22" spans="1:11" x14ac:dyDescent="0.2">
      <c r="A22" s="73" t="s">
        <v>1</v>
      </c>
      <c r="B22" s="74"/>
      <c r="C22" s="75">
        <v>25235234</v>
      </c>
      <c r="D22" s="75">
        <v>29742414</v>
      </c>
      <c r="E22" s="75">
        <v>36788259.770000011</v>
      </c>
      <c r="F22" s="75">
        <v>43415257.320000008</v>
      </c>
      <c r="G22" s="75">
        <f t="shared" ref="G22:I22" si="0">F33</f>
        <v>49482964.190000005</v>
      </c>
      <c r="H22" s="75">
        <f t="shared" si="0"/>
        <v>51450662.990000002</v>
      </c>
      <c r="I22" s="75">
        <f t="shared" si="0"/>
        <v>51450662.99000001</v>
      </c>
    </row>
    <row r="23" spans="1:11" x14ac:dyDescent="0.2">
      <c r="A23" s="73" t="s">
        <v>2</v>
      </c>
      <c r="B23" s="74"/>
      <c r="C23" s="123">
        <v>57390806</v>
      </c>
      <c r="D23" s="123">
        <v>56956776.770000003</v>
      </c>
      <c r="E23" s="123">
        <v>57447385.659999996</v>
      </c>
      <c r="F23" s="123">
        <v>58455056.689999998</v>
      </c>
      <c r="G23" s="123">
        <v>54828096.039999999</v>
      </c>
      <c r="H23" s="123">
        <v>60000000</v>
      </c>
      <c r="I23" s="123">
        <v>60000000</v>
      </c>
    </row>
    <row r="24" spans="1:11" x14ac:dyDescent="0.2">
      <c r="A24" s="73" t="s">
        <v>3</v>
      </c>
      <c r="B24" s="74"/>
      <c r="C24" s="123">
        <v>52883626</v>
      </c>
      <c r="D24" s="123">
        <v>49910931</v>
      </c>
      <c r="E24" s="123">
        <v>50820388.109999999</v>
      </c>
      <c r="F24" s="123">
        <v>52387349.82</v>
      </c>
      <c r="G24" s="123">
        <v>52860397.240000002</v>
      </c>
      <c r="H24" s="123">
        <v>60000000</v>
      </c>
      <c r="I24" s="123">
        <v>60000000</v>
      </c>
      <c r="K24" s="124"/>
    </row>
    <row r="25" spans="1:11" x14ac:dyDescent="0.2">
      <c r="A25" s="73"/>
      <c r="B25" s="74"/>
      <c r="C25" s="75"/>
      <c r="D25" s="75"/>
      <c r="E25" s="75"/>
      <c r="F25" s="75"/>
      <c r="G25" s="24"/>
      <c r="H25" s="24"/>
      <c r="I25" s="24"/>
    </row>
    <row r="26" spans="1:11" x14ac:dyDescent="0.2">
      <c r="A26" s="73" t="s">
        <v>4</v>
      </c>
      <c r="B26" s="70"/>
      <c r="C26" s="125"/>
      <c r="D26" s="125"/>
      <c r="E26" s="125"/>
      <c r="F26" s="125"/>
      <c r="G26" s="21"/>
      <c r="H26" s="19"/>
      <c r="I26" s="19"/>
    </row>
    <row r="27" spans="1:11" x14ac:dyDescent="0.2">
      <c r="A27" s="8" t="s">
        <v>314</v>
      </c>
      <c r="B27" s="70"/>
      <c r="C27" s="126"/>
      <c r="D27" s="126"/>
      <c r="E27" s="126"/>
      <c r="F27" s="126"/>
      <c r="G27" s="76"/>
      <c r="H27" s="127"/>
      <c r="I27" s="127"/>
    </row>
    <row r="28" spans="1:11" x14ac:dyDescent="0.2">
      <c r="A28" s="78"/>
      <c r="B28" s="79"/>
      <c r="C28" s="75"/>
      <c r="D28" s="75"/>
      <c r="E28" s="75"/>
      <c r="F28" s="75"/>
      <c r="G28" s="24"/>
      <c r="H28" s="24"/>
      <c r="I28" s="24"/>
    </row>
    <row r="29" spans="1:11" x14ac:dyDescent="0.2">
      <c r="A29" s="78"/>
      <c r="B29" s="79"/>
      <c r="C29" s="75"/>
      <c r="D29" s="75"/>
      <c r="E29" s="75"/>
      <c r="F29" s="75"/>
      <c r="G29" s="24"/>
      <c r="H29" s="24"/>
      <c r="I29" s="24"/>
    </row>
    <row r="30" spans="1:11" x14ac:dyDescent="0.2">
      <c r="A30" s="78"/>
      <c r="B30" s="79"/>
      <c r="C30" s="75"/>
      <c r="D30" s="75"/>
      <c r="E30" s="75"/>
      <c r="F30" s="75"/>
      <c r="G30" s="24"/>
      <c r="H30" s="24"/>
      <c r="I30" s="24"/>
    </row>
    <row r="31" spans="1:11" x14ac:dyDescent="0.2">
      <c r="A31" s="73" t="s">
        <v>5</v>
      </c>
      <c r="B31" s="74"/>
      <c r="C31" s="75">
        <v>0</v>
      </c>
      <c r="D31" s="75">
        <v>0</v>
      </c>
      <c r="E31" s="75">
        <v>0</v>
      </c>
      <c r="F31" s="75">
        <v>0</v>
      </c>
      <c r="G31" s="24">
        <f t="shared" ref="G31:I31" si="1">G28+G29+G30</f>
        <v>0</v>
      </c>
      <c r="H31" s="24">
        <f t="shared" si="1"/>
        <v>0</v>
      </c>
      <c r="I31" s="24">
        <f t="shared" si="1"/>
        <v>0</v>
      </c>
    </row>
    <row r="32" spans="1:11" x14ac:dyDescent="0.2">
      <c r="A32" s="73"/>
      <c r="B32" s="74"/>
      <c r="C32" s="75"/>
      <c r="D32" s="75"/>
      <c r="E32" s="75"/>
      <c r="F32" s="75"/>
      <c r="G32" s="24"/>
      <c r="H32" s="24"/>
      <c r="I32" s="24"/>
    </row>
    <row r="33" spans="1:9" x14ac:dyDescent="0.2">
      <c r="A33" s="73" t="s">
        <v>7</v>
      </c>
      <c r="B33" s="74"/>
      <c r="C33" s="77">
        <v>29742414</v>
      </c>
      <c r="D33" s="77">
        <v>36788259.770000011</v>
      </c>
      <c r="E33" s="77">
        <v>43415257.320000008</v>
      </c>
      <c r="F33" s="19">
        <v>49482964.190000005</v>
      </c>
      <c r="G33" s="19">
        <f t="shared" ref="G33:I33" si="2">+G22+G23-G24+G31</f>
        <v>51450662.990000002</v>
      </c>
      <c r="H33" s="19">
        <f t="shared" si="2"/>
        <v>51450662.99000001</v>
      </c>
      <c r="I33" s="19">
        <f t="shared" si="2"/>
        <v>51450662.99000001</v>
      </c>
    </row>
    <row r="34" spans="1:9" x14ac:dyDescent="0.2">
      <c r="A34" s="78"/>
      <c r="B34" s="79"/>
      <c r="C34" s="80"/>
      <c r="D34" s="75"/>
      <c r="E34" s="75"/>
      <c r="F34" s="24"/>
      <c r="G34" s="24"/>
      <c r="H34" s="24"/>
      <c r="I34" s="24"/>
    </row>
    <row r="35" spans="1:9" x14ac:dyDescent="0.2">
      <c r="A35" s="73" t="s">
        <v>24</v>
      </c>
      <c r="B35" s="74"/>
      <c r="C35" s="80">
        <v>15906690</v>
      </c>
      <c r="D35" s="80">
        <v>16092587.9</v>
      </c>
      <c r="E35" s="80">
        <v>19416291.34</v>
      </c>
      <c r="F35" s="128">
        <v>23949832.969999999</v>
      </c>
      <c r="G35" s="128">
        <v>34038320.909999996</v>
      </c>
      <c r="H35" s="128">
        <v>20000000</v>
      </c>
      <c r="I35" s="128">
        <v>20000000</v>
      </c>
    </row>
    <row r="36" spans="1:9" x14ac:dyDescent="0.2">
      <c r="A36" s="78"/>
      <c r="B36" s="79"/>
      <c r="C36" s="80"/>
      <c r="D36" s="75"/>
      <c r="E36" s="75"/>
      <c r="F36" s="24"/>
      <c r="G36" s="24"/>
      <c r="H36" s="24"/>
      <c r="I36" s="24"/>
    </row>
    <row r="37" spans="1:9" x14ac:dyDescent="0.2">
      <c r="A37" s="73" t="s">
        <v>25</v>
      </c>
      <c r="B37" s="81"/>
      <c r="C37" s="82">
        <v>13835724</v>
      </c>
      <c r="D37" s="83">
        <v>20695671.870000012</v>
      </c>
      <c r="E37" s="83">
        <v>23998965.980000008</v>
      </c>
      <c r="F37" s="129">
        <v>25533131.220000006</v>
      </c>
      <c r="G37" s="129">
        <f t="shared" ref="G37:I37" si="3">G33-G35</f>
        <v>17412342.080000006</v>
      </c>
      <c r="H37" s="129">
        <f t="shared" si="3"/>
        <v>31450662.99000001</v>
      </c>
      <c r="I37" s="129">
        <f t="shared" si="3"/>
        <v>31450662.99000001</v>
      </c>
    </row>
    <row r="38" spans="1:9" x14ac:dyDescent="0.2">
      <c r="A38" s="130"/>
      <c r="B38" s="130"/>
      <c r="C38" s="131"/>
      <c r="D38" s="131"/>
      <c r="E38" s="131"/>
      <c r="F38" s="131"/>
      <c r="G38" s="131"/>
      <c r="H38" s="131"/>
      <c r="I38" s="131"/>
    </row>
    <row r="39" spans="1:9" x14ac:dyDescent="0.2">
      <c r="A39" s="132" t="s">
        <v>26</v>
      </c>
      <c r="B39" s="69"/>
      <c r="C39" s="133"/>
      <c r="D39" s="133"/>
      <c r="E39" s="134"/>
      <c r="F39" s="134"/>
      <c r="G39" s="134"/>
      <c r="H39" s="134"/>
      <c r="I39" s="134"/>
    </row>
    <row r="40" spans="1:9" x14ac:dyDescent="0.2">
      <c r="A40" s="135" t="s">
        <v>315</v>
      </c>
      <c r="B40" s="79"/>
      <c r="C40" s="128"/>
      <c r="D40" s="128"/>
      <c r="E40" s="80"/>
      <c r="F40" s="80"/>
      <c r="G40" s="80"/>
      <c r="H40" s="80"/>
      <c r="I40" s="80"/>
    </row>
    <row r="41" spans="1:9" x14ac:dyDescent="0.2">
      <c r="A41" s="73"/>
      <c r="B41" s="74"/>
      <c r="C41" s="75"/>
      <c r="D41" s="75"/>
      <c r="E41" s="75"/>
      <c r="F41" s="75"/>
      <c r="G41" s="75"/>
      <c r="H41" s="75"/>
      <c r="I41" s="75"/>
    </row>
    <row r="42" spans="1:9" x14ac:dyDescent="0.2">
      <c r="A42" s="73" t="s">
        <v>6</v>
      </c>
      <c r="B42" s="74"/>
      <c r="C42" s="24"/>
      <c r="D42" s="24"/>
      <c r="E42" s="75"/>
      <c r="F42" s="75"/>
      <c r="G42" s="75"/>
      <c r="H42" s="75"/>
      <c r="I42" s="75"/>
    </row>
    <row r="43" spans="1:9" x14ac:dyDescent="0.2">
      <c r="A43" s="73"/>
      <c r="B43" s="74"/>
      <c r="C43" s="24"/>
      <c r="D43" s="24"/>
      <c r="E43" s="75"/>
      <c r="F43" s="75"/>
      <c r="G43" s="75"/>
      <c r="H43" s="75"/>
      <c r="I43" s="75"/>
    </row>
    <row r="44" spans="1:9" x14ac:dyDescent="0.2">
      <c r="A44" s="135" t="s">
        <v>8</v>
      </c>
      <c r="B44" s="81"/>
      <c r="C44" s="24"/>
      <c r="D44" s="24"/>
      <c r="E44" s="75"/>
      <c r="F44" s="75"/>
      <c r="G44" s="75"/>
      <c r="H44" s="75"/>
      <c r="I44" s="75"/>
    </row>
    <row r="45" spans="1:9" x14ac:dyDescent="0.2">
      <c r="A45" s="136" t="s">
        <v>9</v>
      </c>
      <c r="B45" s="137"/>
      <c r="C45" s="24"/>
      <c r="D45" s="24"/>
      <c r="E45" s="75"/>
      <c r="F45" s="75"/>
      <c r="G45" s="75"/>
      <c r="H45" s="75"/>
      <c r="I45" s="75"/>
    </row>
  </sheetData>
  <mergeCells count="5">
    <mergeCell ref="A8:I8"/>
    <mergeCell ref="A12:I12"/>
    <mergeCell ref="A14:I14"/>
    <mergeCell ref="A16:I16"/>
    <mergeCell ref="A18:I18"/>
  </mergeCells>
  <printOptions horizontalCentered="1"/>
  <pageMargins left="0.75" right="0.75" top="0.6" bottom="0.55000000000000004" header="0.28000000000000003" footer="0.16"/>
  <pageSetup scale="88" orientation="landscape" r:id="rId1"/>
  <headerFooter alignWithMargins="0">
    <oddHeader>&amp;C&amp;"Arial,Bold"Report on Non-General Fund Information
&amp;"Arial,Regular"for Submittal to the 2022 Legislature</oddHeader>
    <oddFooter>&amp;LForm 37-47 (rev. 9/7/21)&amp;R&amp;D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19</vt:i4>
      </vt:variant>
    </vt:vector>
  </HeadingPairs>
  <TitlesOfParts>
    <vt:vector size="55" baseType="lpstr">
      <vt:lpstr>S 301</vt:lpstr>
      <vt:lpstr>S 302</vt:lpstr>
      <vt:lpstr>S 304</vt:lpstr>
      <vt:lpstr>S 305</vt:lpstr>
      <vt:lpstr>S 306</vt:lpstr>
      <vt:lpstr>S 309</vt:lpstr>
      <vt:lpstr>S 310</vt:lpstr>
      <vt:lpstr>S 311</vt:lpstr>
      <vt:lpstr>S 313</vt:lpstr>
      <vt:lpstr>S 314</vt:lpstr>
      <vt:lpstr>S 316</vt:lpstr>
      <vt:lpstr>S 319</vt:lpstr>
      <vt:lpstr>S 321</vt:lpstr>
      <vt:lpstr>S 322</vt:lpstr>
      <vt:lpstr>S 323</vt:lpstr>
      <vt:lpstr>S 324</vt:lpstr>
      <vt:lpstr>S 325</vt:lpstr>
      <vt:lpstr>S 327</vt:lpstr>
      <vt:lpstr>S 328</vt:lpstr>
      <vt:lpstr>S 329</vt:lpstr>
      <vt:lpstr>S 330</vt:lpstr>
      <vt:lpstr>S 331</vt:lpstr>
      <vt:lpstr>S 334</vt:lpstr>
      <vt:lpstr>S 335</vt:lpstr>
      <vt:lpstr>S 336</vt:lpstr>
      <vt:lpstr>S 337</vt:lpstr>
      <vt:lpstr>S 338</vt:lpstr>
      <vt:lpstr>S 340 &amp; S 315 </vt:lpstr>
      <vt:lpstr>S 341 &amp; S 387</vt:lpstr>
      <vt:lpstr>S 342 &amp; S 339</vt:lpstr>
      <vt:lpstr>S 344 &amp; S 386</vt:lpstr>
      <vt:lpstr>S 346</vt:lpstr>
      <vt:lpstr>S 347</vt:lpstr>
      <vt:lpstr>S 348</vt:lpstr>
      <vt:lpstr>S 349</vt:lpstr>
      <vt:lpstr>S 362</vt:lpstr>
      <vt:lpstr>'S 313'!Print_Area</vt:lpstr>
      <vt:lpstr>'S 316'!Print_Area</vt:lpstr>
      <vt:lpstr>'S 319'!Print_Area</vt:lpstr>
      <vt:lpstr>'S 322'!Print_Area</vt:lpstr>
      <vt:lpstr>'S 323'!Print_Area</vt:lpstr>
      <vt:lpstr>'S 324'!Print_Area</vt:lpstr>
      <vt:lpstr>'S 327'!Print_Area</vt:lpstr>
      <vt:lpstr>'S 330'!Print_Area</vt:lpstr>
      <vt:lpstr>'S 334'!Print_Area</vt:lpstr>
      <vt:lpstr>'S 335'!Print_Area</vt:lpstr>
      <vt:lpstr>'S 336'!Print_Area</vt:lpstr>
      <vt:lpstr>'S 337'!Print_Area</vt:lpstr>
      <vt:lpstr>'S 340 &amp; S 315 '!Print_Area</vt:lpstr>
      <vt:lpstr>'S 341 &amp; S 387'!Print_Area</vt:lpstr>
      <vt:lpstr>'S 342 &amp; S 339'!Print_Area</vt:lpstr>
      <vt:lpstr>'S 344 &amp; S 386'!Print_Area</vt:lpstr>
      <vt:lpstr>'S 348'!Print_Area</vt:lpstr>
      <vt:lpstr>'S 349'!Print_Area</vt:lpstr>
      <vt:lpstr>'S 362'!Print_Area</vt:lpstr>
    </vt:vector>
  </TitlesOfParts>
  <Company>House of Representatives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dc:creator>
  <cp:lastModifiedBy>Lum, Andrew</cp:lastModifiedBy>
  <cp:lastPrinted>2021-09-30T21:46:53Z</cp:lastPrinted>
  <dcterms:created xsi:type="dcterms:W3CDTF">2007-10-18T21:13:24Z</dcterms:created>
  <dcterms:modified xsi:type="dcterms:W3CDTF">2021-10-01T00:06:55Z</dcterms:modified>
</cp:coreProperties>
</file>