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Roger\AA Work\PFAS (Partial)\PFAS EALs\PFAS EALs (Nov 2024)\"/>
    </mc:Choice>
  </mc:AlternateContent>
  <xr:revisionPtr revIDLastSave="0" documentId="13_ncr:1_{0A4D0724-82A1-402E-AC13-20C5F5166051}" xr6:coauthVersionLast="47" xr6:coauthVersionMax="47" xr10:uidLastSave="{00000000-0000-0000-0000-000000000000}"/>
  <bookViews>
    <workbookView xWindow="4180" yWindow="1870" windowWidth="20800" windowHeight="12650" activeTab="1" xr2:uid="{00000000-000D-0000-FFFF-FFFF00000000}"/>
  </bookViews>
  <sheets>
    <sheet name="Batch Test Leaching Model" sheetId="18" r:id="rId1"/>
    <sheet name="Constants" sheetId="19" r:id="rId2"/>
  </sheets>
  <definedNames>
    <definedName name="_xlnm.Print_Area" localSheetId="0">'Batch Test Leaching Model'!$A$1:$I$91</definedName>
    <definedName name="_xlnm.Print_Titles" localSheetId="1">Constants!$1:$9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18" l="1"/>
  <c r="C63" i="18"/>
  <c r="C62" i="18"/>
  <c r="C61" i="18"/>
  <c r="C60" i="18"/>
  <c r="C59" i="18"/>
  <c r="C58" i="18"/>
  <c r="C57" i="18"/>
  <c r="H27" i="18"/>
  <c r="P31" i="18"/>
  <c r="P30" i="18"/>
  <c r="P29" i="18"/>
  <c r="B46" i="18"/>
  <c r="B48" i="18"/>
  <c r="J38" i="18"/>
  <c r="F40" i="18"/>
  <c r="D40" i="18"/>
  <c r="C51" i="18"/>
  <c r="C52" i="18" s="1"/>
  <c r="C53" i="18" s="1"/>
  <c r="I30" i="18"/>
  <c r="B47" i="18"/>
  <c r="F59" i="18"/>
  <c r="D39" i="18"/>
  <c r="C54" i="18" s="1"/>
  <c r="F55" i="18" l="1"/>
  <c r="D58" i="18"/>
  <c r="C55" i="18"/>
  <c r="C56" i="18" s="1"/>
  <c r="I35" i="18"/>
  <c r="I36" i="18" s="1"/>
  <c r="F45" i="18" l="1"/>
  <c r="I38" i="18"/>
  <c r="F51" i="18"/>
</calcChain>
</file>

<file path=xl/sharedStrings.xml><?xml version="1.0" encoding="utf-8"?>
<sst xmlns="http://schemas.openxmlformats.org/spreadsheetml/2006/main" count="989" uniqueCount="337">
  <si>
    <t>DEFAULT</t>
  </si>
  <si>
    <t>INPUT</t>
  </si>
  <si>
    <t>N/A</t>
  </si>
  <si>
    <t>Calculations:</t>
  </si>
  <si>
    <t>Sample porosity - total</t>
  </si>
  <si>
    <t>Sample porosity - air-filled</t>
  </si>
  <si>
    <t>Sample porosity - water-filled</t>
  </si>
  <si>
    <t>References:</t>
  </si>
  <si>
    <t>Organic</t>
  </si>
  <si>
    <t>Pure</t>
  </si>
  <si>
    <t>Cancer</t>
  </si>
  <si>
    <t>carbon</t>
  </si>
  <si>
    <t>component</t>
  </si>
  <si>
    <t>Skin</t>
  </si>
  <si>
    <t>Slope</t>
  </si>
  <si>
    <t>Reference</t>
  </si>
  <si>
    <t>partition</t>
  </si>
  <si>
    <t>Diffusivity</t>
  </si>
  <si>
    <t>water</t>
  </si>
  <si>
    <t>Henry's</t>
  </si>
  <si>
    <t>Absorption</t>
  </si>
  <si>
    <t>Factor</t>
  </si>
  <si>
    <t>Dose</t>
  </si>
  <si>
    <t>Modeled</t>
  </si>
  <si>
    <t>coefficient,</t>
  </si>
  <si>
    <t>in air,</t>
  </si>
  <si>
    <t>in water,</t>
  </si>
  <si>
    <t>solubility,</t>
  </si>
  <si>
    <t>Law constant</t>
  </si>
  <si>
    <t>Oral</t>
  </si>
  <si>
    <t>Physical</t>
  </si>
  <si>
    <t>Molecular</t>
  </si>
  <si>
    <r>
      <t>K</t>
    </r>
    <r>
      <rPr>
        <b/>
        <vertAlign val="subscript"/>
        <sz val="8"/>
        <rFont val="Arial"/>
        <family val="2"/>
      </rPr>
      <t>oc</t>
    </r>
  </si>
  <si>
    <r>
      <t>D</t>
    </r>
    <r>
      <rPr>
        <b/>
        <vertAlign val="subscript"/>
        <sz val="8"/>
        <rFont val="Arial"/>
        <family val="2"/>
      </rPr>
      <t>a</t>
    </r>
  </si>
  <si>
    <r>
      <t>D</t>
    </r>
    <r>
      <rPr>
        <b/>
        <vertAlign val="subscript"/>
        <sz val="8"/>
        <rFont val="Arial"/>
        <family val="2"/>
      </rPr>
      <t>w</t>
    </r>
  </si>
  <si>
    <t>S</t>
  </si>
  <si>
    <t>H</t>
  </si>
  <si>
    <t>H'</t>
  </si>
  <si>
    <t>ABS</t>
  </si>
  <si>
    <t>CSFo</t>
  </si>
  <si>
    <t>RfDo</t>
  </si>
  <si>
    <t>CONTAMINANT</t>
  </si>
  <si>
    <t>State</t>
  </si>
  <si>
    <t>Weight</t>
  </si>
  <si>
    <r>
      <t>(cm</t>
    </r>
    <r>
      <rPr>
        <b/>
        <vertAlign val="superscript"/>
        <sz val="8"/>
        <rFont val="Arial"/>
        <family val="2"/>
      </rPr>
      <t>3</t>
    </r>
    <r>
      <rPr>
        <b/>
        <sz val="8"/>
        <rFont val="Arial"/>
        <family val="2"/>
      </rPr>
      <t>/g)</t>
    </r>
  </si>
  <si>
    <r>
      <t>(cm</t>
    </r>
    <r>
      <rPr>
        <b/>
        <vertAlign val="superscript"/>
        <sz val="8"/>
        <rFont val="Arial"/>
        <family val="2"/>
      </rPr>
      <t>2</t>
    </r>
    <r>
      <rPr>
        <b/>
        <sz val="8"/>
        <rFont val="Arial"/>
        <family val="2"/>
      </rPr>
      <t>/s)</t>
    </r>
  </si>
  <si>
    <t>(mg/L)</t>
  </si>
  <si>
    <r>
      <t>(atm-m</t>
    </r>
    <r>
      <rPr>
        <b/>
        <vertAlign val="superscript"/>
        <sz val="8"/>
        <rFont val="Arial"/>
        <family val="2"/>
      </rPr>
      <t>3</t>
    </r>
    <r>
      <rPr>
        <b/>
        <sz val="8"/>
        <rFont val="Arial"/>
        <family val="2"/>
      </rPr>
      <t>/mol)</t>
    </r>
  </si>
  <si>
    <t>(unitless)</t>
  </si>
  <si>
    <t>(mg/kg-d)</t>
  </si>
  <si>
    <t>ACENAPHTHENE</t>
  </si>
  <si>
    <t>V</t>
  </si>
  <si>
    <t>ACENAPHTHYLENE</t>
  </si>
  <si>
    <t>ACETONE</t>
  </si>
  <si>
    <t>L</t>
  </si>
  <si>
    <t>ALDRIN</t>
  </si>
  <si>
    <t>NV</t>
  </si>
  <si>
    <t>ANTHRACENE</t>
  </si>
  <si>
    <t>ANTIMONY</t>
  </si>
  <si>
    <t>ARSENIC</t>
  </si>
  <si>
    <t>BARIUM</t>
  </si>
  <si>
    <t>BENZENE</t>
  </si>
  <si>
    <t>BENZO(a)ANTHRACENE</t>
  </si>
  <si>
    <t>BENZO(a)PYRENE</t>
  </si>
  <si>
    <t>BENZO(b)FLUORANTHENE</t>
  </si>
  <si>
    <t>BENZO(g,h,i)PERYLENE</t>
  </si>
  <si>
    <t>BENZO(k)FLUORANTHENE</t>
  </si>
  <si>
    <t>BERYLLIUM</t>
  </si>
  <si>
    <t>BIPHENYL, 1,1-</t>
  </si>
  <si>
    <t>BIS(2-CHLOROETHYL)ETHER</t>
  </si>
  <si>
    <t>BIS(2-CHLOROISOPROPYL)ETHER</t>
  </si>
  <si>
    <t>BIS(2-ETHYLHEXYL)PHTHALATE</t>
  </si>
  <si>
    <t>BORON</t>
  </si>
  <si>
    <t>BROMODICHLOROMETHANE</t>
  </si>
  <si>
    <t>BROMOFORM</t>
  </si>
  <si>
    <t>BROMOMETHANE</t>
  </si>
  <si>
    <t>G</t>
  </si>
  <si>
    <t>CADMIUM</t>
  </si>
  <si>
    <t>CARBON TETRACHLORIDE</t>
  </si>
  <si>
    <t>CHLOROANILINE, p-</t>
  </si>
  <si>
    <t>CHLOROBENZENE</t>
  </si>
  <si>
    <t>CHLOROETHANE</t>
  </si>
  <si>
    <t>CHLOROFORM</t>
  </si>
  <si>
    <t>CHLOROMETHANE</t>
  </si>
  <si>
    <t>CHLOROPHENOL, 2-</t>
  </si>
  <si>
    <t>CHROMIUM (Total)</t>
  </si>
  <si>
    <t>CHROMIUM III</t>
  </si>
  <si>
    <t>CHROMIUM VI</t>
  </si>
  <si>
    <t>CHRYSENE</t>
  </si>
  <si>
    <t>COBALT</t>
  </si>
  <si>
    <t>COPPER</t>
  </si>
  <si>
    <t>CYANIDE (Free)</t>
  </si>
  <si>
    <t>DIBENZO(a,h)ANTHTRACENE</t>
  </si>
  <si>
    <t>DIBROMOCHLOROMETHANE</t>
  </si>
  <si>
    <t>DIBROMOETHANE, 1,2-</t>
  </si>
  <si>
    <t>DICHLOROBENZENE, 1,2-</t>
  </si>
  <si>
    <t>DICHLOROBENZENE, 1,3-</t>
  </si>
  <si>
    <t>DICHLOROBENZENE, 1,4-</t>
  </si>
  <si>
    <t>DICHLOROBENZIDINE, 3,3-</t>
  </si>
  <si>
    <t>DICHLORODIPHENYLDICHLOROETHANE (DDD)</t>
  </si>
  <si>
    <t>DICHLORODIPHENYLDICHLOROETHYLENE (DDE)</t>
  </si>
  <si>
    <t>DICHLORODIPHENYLTRICHLOROETHANE (DDT)</t>
  </si>
  <si>
    <t>DICHLOROETHANE, 1,1-</t>
  </si>
  <si>
    <t>DICHLOROETHANE, 1,2-</t>
  </si>
  <si>
    <t>DICHLOROETHYLENE, 1,1-</t>
  </si>
  <si>
    <t>DICHLOROETHYLENE, Cis 1,2-</t>
  </si>
  <si>
    <t>DICHLOROETHYLENE, Trans 1,2-</t>
  </si>
  <si>
    <t>DICHLOROPHENOL, 2,4-</t>
  </si>
  <si>
    <t>DICHLOROPROPANE, 1,2-</t>
  </si>
  <si>
    <t>DICHLOROPROPENE, 1,3-</t>
  </si>
  <si>
    <t>DIELDRIN</t>
  </si>
  <si>
    <t>DIETHYLPHTHALATE</t>
  </si>
  <si>
    <t>DIMETHYLPHENOL, 2,4-</t>
  </si>
  <si>
    <t>DIMETHYLPHTHALATE</t>
  </si>
  <si>
    <t>DINITROPHENOL, 2,4-</t>
  </si>
  <si>
    <t>DIOXANE, 1,4-</t>
  </si>
  <si>
    <t>ENDOSULFAN</t>
  </si>
  <si>
    <t>ENDRIN</t>
  </si>
  <si>
    <t>ETHYLBENZENE</t>
  </si>
  <si>
    <t>FLUORANTHENE</t>
  </si>
  <si>
    <t>FLUORENE</t>
  </si>
  <si>
    <t>HEPTACHLOR</t>
  </si>
  <si>
    <t>HEPTACHLOR EPOXIDE</t>
  </si>
  <si>
    <t>HEXACHLOROBENZENE</t>
  </si>
  <si>
    <t>HEXACHLOROBUTADIENE</t>
  </si>
  <si>
    <t>HEXACHLOROCYCLOHEXANE (gamma) LINDANE</t>
  </si>
  <si>
    <t>HEXACHLOROETHANE</t>
  </si>
  <si>
    <t>INDENO(1,2,3-cd)PYRENE</t>
  </si>
  <si>
    <t>LEAD</t>
  </si>
  <si>
    <t>MERCURY</t>
  </si>
  <si>
    <t>METHOXYCHLOR</t>
  </si>
  <si>
    <t>METHYL ETHYL KETONE</t>
  </si>
  <si>
    <t>METHYL ISOBUTYL KETONE</t>
  </si>
  <si>
    <t>METHYL MERCURY</t>
  </si>
  <si>
    <t>METHYL TERT BUTYL ETHER</t>
  </si>
  <si>
    <t>METHYLENE CHLORIDE</t>
  </si>
  <si>
    <t>MOLYBDENUM</t>
  </si>
  <si>
    <t>NAPHTHALENE</t>
  </si>
  <si>
    <t>NICKEL</t>
  </si>
  <si>
    <t>PENTACHLOROPHENOL</t>
  </si>
  <si>
    <t>PERCHLORATE</t>
  </si>
  <si>
    <t>PHENANTHRENE</t>
  </si>
  <si>
    <t>PHENOL</t>
  </si>
  <si>
    <t>POLYCHLORINATED BIPHENYLS (PCBs)</t>
  </si>
  <si>
    <t>PYRENE</t>
  </si>
  <si>
    <t>SELENIUM</t>
  </si>
  <si>
    <t>STYRENE</t>
  </si>
  <si>
    <t>tert-BUTYL ALCOHOL</t>
  </si>
  <si>
    <t>TETRACHLOROETHANE, 1,1,1,2-</t>
  </si>
  <si>
    <t>TETRACHLOROETHANE, 1,1,2,2-</t>
  </si>
  <si>
    <t>TETRACHLOROETHYLENE</t>
  </si>
  <si>
    <t>THALLIUM</t>
  </si>
  <si>
    <t>TOLUENE</t>
  </si>
  <si>
    <t>TOXAPHENE</t>
  </si>
  <si>
    <t>TPH (gasolines)</t>
  </si>
  <si>
    <t>TPH (middle distillates)</t>
  </si>
  <si>
    <t>TPH (residual fuels)</t>
  </si>
  <si>
    <t>TRICHLOROBENZENE, 1,2,4-</t>
  </si>
  <si>
    <t>TRICHLOROETHANE, 1,1,1-</t>
  </si>
  <si>
    <t>TRICHLOROETHANE, 1,1,2-</t>
  </si>
  <si>
    <t>TRICHLOROETHYLENE</t>
  </si>
  <si>
    <t>TRICHLOROPHENOL, 2,4,5-</t>
  </si>
  <si>
    <t>TRICHLOROPHENOL, 2,4,6-</t>
  </si>
  <si>
    <t>VANADIUM</t>
  </si>
  <si>
    <t>XYLENES</t>
  </si>
  <si>
    <t>ZINC</t>
  </si>
  <si>
    <t>VINYL CHLORIDE</t>
  </si>
  <si>
    <t>USEPA, 1999, Understanding Variation in Partition Coefficient, Kd, Values: Office of Air and Radiation, August 1999, EPA/402/R/99/004A, http://www.epa.gov/radiation/docs/kdreport/</t>
  </si>
  <si>
    <t>USEPA, 1994, Synthetic Precipitation Leaching Procedure: U.S. Environmental Protection Agency, Office of Solid Waste, SW-846 Method 1312, September 1994, www.epa.gov/epaoswer/hazwaste/test/main.htm.</t>
  </si>
  <si>
    <t xml:space="preserve"> STEPS:</t>
  </si>
  <si>
    <t>Kh (atm m3/mole)</t>
  </si>
  <si>
    <t>Kh (dimensionless)</t>
  </si>
  <si>
    <t>-Check to ensure that this is an up-to-date version of the spreadsheet.</t>
  </si>
  <si>
    <t xml:space="preserve">2. Input total contaminant concentration and SPLP (or other applicable batch test) concentration. </t>
  </si>
  <si>
    <t>3. Input sample properties. Use default values if sample-specific data are not available.</t>
  </si>
  <si>
    <t>Step 2: Input Sample Data</t>
  </si>
  <si>
    <t>Model Results</t>
  </si>
  <si>
    <t>ETHANOL</t>
  </si>
  <si>
    <t>1. Total contaminant concentration measured in soil sample and results of Batch Test analysis (e.g., SPLP).</t>
  </si>
  <si>
    <r>
      <t>2</t>
    </r>
    <r>
      <rPr>
        <sz val="10"/>
        <rFont val="Arial"/>
        <family val="2"/>
      </rPr>
      <t>Batch Test Sample Weight (grams)</t>
    </r>
  </si>
  <si>
    <r>
      <t>Step 3: Input Sample Properties (</t>
    </r>
    <r>
      <rPr>
        <b/>
        <vertAlign val="superscript"/>
        <sz val="10"/>
        <rFont val="Arial"/>
        <family val="2"/>
      </rPr>
      <t>5</t>
    </r>
    <r>
      <rPr>
        <b/>
        <sz val="10"/>
        <rFont val="Arial"/>
        <family val="2"/>
      </rPr>
      <t>USEPA soil defaults noted)</t>
    </r>
  </si>
  <si>
    <t>Step 4: Batch Test Method Data (SPLP defaults noted)</t>
  </si>
  <si>
    <t>Fraction air-filled porosity (assume saturated soil)</t>
  </si>
  <si>
    <r>
      <t>4</t>
    </r>
    <r>
      <rPr>
        <b/>
        <sz val="10"/>
        <rFont val="Arial"/>
        <family val="2"/>
      </rPr>
      <t>Step 6 (optional): Input Target Groundwater Concentration (ug/L)</t>
    </r>
  </si>
  <si>
    <t>4. Target groundwater action level.  Refer to HDOH EAL document and appropriate groundwater category.</t>
  </si>
  <si>
    <t>4. Input Batch Test method information.  Default SPLP method parameter values noted.</t>
  </si>
  <si>
    <t>Notes (refer also to accompanying memo).</t>
  </si>
  <si>
    <t>TABLE H. PHYSIO-CHEMICAL AND TOXICITY CONSTANTS USED IN MODELS.</t>
  </si>
  <si>
    <t>AMETRYN</t>
  </si>
  <si>
    <t>AMINO,4- DINITROTOLUENE,2,6-</t>
  </si>
  <si>
    <t>ATRAZINE</t>
  </si>
  <si>
    <t>CHLORDANE (TECHNICAL)</t>
  </si>
  <si>
    <t>CYCLO-1,3,5-TRIMETHYLENE-2,4,6-TRINITRAMINE (RDX)</t>
  </si>
  <si>
    <t>DALAPON</t>
  </si>
  <si>
    <t>DICHLOROPHENOXYACETIC ACID (2,4-D)</t>
  </si>
  <si>
    <t>DINITROBENZENE, 1,3-</t>
  </si>
  <si>
    <t>DINITROTOLUENE, 2,4- (2,4-DNT)</t>
  </si>
  <si>
    <t>DINITROTOLUENE, 2,6- (2,6-DNT)</t>
  </si>
  <si>
    <t>DIURON</t>
  </si>
  <si>
    <t>GLYPHOSATE</t>
  </si>
  <si>
    <t>HEXAZINONE</t>
  </si>
  <si>
    <t>ISOPHORONE</t>
  </si>
  <si>
    <t>NITROBENZENE</t>
  </si>
  <si>
    <t>NITROGLYCERIN</t>
  </si>
  <si>
    <t>NITROTOLUENE, 2-</t>
  </si>
  <si>
    <t>NITROTOLUENE, 3-</t>
  </si>
  <si>
    <t>NITROTOLUENE, 4-</t>
  </si>
  <si>
    <t>PENTAERYTHRITOLTETRANITRATE (PETN)</t>
  </si>
  <si>
    <t>PROPICONAZOLE</t>
  </si>
  <si>
    <t>SIMAZINE</t>
  </si>
  <si>
    <t>TERBACIL</t>
  </si>
  <si>
    <t>TETRACHLOROPHENOL, 2,3,4,6-</t>
  </si>
  <si>
    <t>TETRANITRO-1,3,5,7-TETRAAZOCYCLOOCTANE (HMX)</t>
  </si>
  <si>
    <t>TRICHLOROPHENOXYPROPIONIC ACID, 2,4,5- (2,4,5-TP)</t>
  </si>
  <si>
    <t>TRICHLOROPROPANE, 1,2,3-</t>
  </si>
  <si>
    <t>TRICHLOROPROPENE, 1,2,3-</t>
  </si>
  <si>
    <t>TRIFLURALIN</t>
  </si>
  <si>
    <t>TRINITROPHENYLMETHYLNITRAMINE, 2,4,6- (TETRYL)</t>
  </si>
  <si>
    <t>TRINITROTOLUENE, 2,4,6- (TNT)</t>
  </si>
  <si>
    <r>
      <t>5</t>
    </r>
    <r>
      <rPr>
        <sz val="10"/>
        <rFont val="Arial"/>
        <family val="2"/>
      </rPr>
      <t>Kd partition Coefficient (cm</t>
    </r>
    <r>
      <rPr>
        <vertAlign val="superscript"/>
        <sz val="10"/>
        <rFont val="Arial"/>
        <family val="2"/>
      </rPr>
      <t>3</t>
    </r>
    <r>
      <rPr>
        <sz val="10"/>
        <rFont val="Arial"/>
        <family val="2"/>
      </rPr>
      <t>/g):</t>
    </r>
  </si>
  <si>
    <r>
      <t>Sample density (g/cm</t>
    </r>
    <r>
      <rPr>
        <vertAlign val="superscript"/>
        <sz val="10"/>
        <rFont val="Arial"/>
        <family val="2"/>
      </rPr>
      <t>3</t>
    </r>
    <r>
      <rPr>
        <sz val="10"/>
        <rFont val="Arial"/>
        <family val="2"/>
      </rPr>
      <t>)</t>
    </r>
  </si>
  <si>
    <r>
      <t>Particle density (g/cm</t>
    </r>
    <r>
      <rPr>
        <vertAlign val="superscript"/>
        <sz val="10"/>
        <rFont val="Arial"/>
        <family val="2"/>
      </rPr>
      <t>3</t>
    </r>
    <r>
      <rPr>
        <sz val="10"/>
        <rFont val="Arial"/>
        <family val="2"/>
      </rPr>
      <t>)</t>
    </r>
  </si>
  <si>
    <t>Batch Test Solid-Phase Contaminant Conc. (mg/kg)</t>
  </si>
  <si>
    <t>Solubility (ug/L)</t>
  </si>
  <si>
    <t>-Possibility of past impacts to groundwater not considered and must be evaluated separately.</t>
  </si>
  <si>
    <r>
      <t>1</t>
    </r>
    <r>
      <rPr>
        <sz val="10"/>
        <rFont val="Arial"/>
        <family val="2"/>
      </rPr>
      <t>Concentration in soil sample (mg/kg)</t>
    </r>
  </si>
  <si>
    <t>-Spreadsheet calculates Kd desorption coefficient based on input contaminant concentration in soil and Batch Test data.</t>
  </si>
  <si>
    <t>1. Select chemical from pulldown list (unlisted chemicals - unprotect spreadsheet and input chemical name and chemical constants).</t>
  </si>
  <si>
    <t>-Correlative concentration of contaminant in leachate calculated based on estimated Kd value (may differ from batch test data).</t>
  </si>
  <si>
    <t>-Alternative model based on soil gas data provided in accompanying worksheet.</t>
  </si>
  <si>
    <r>
      <t>3</t>
    </r>
    <r>
      <rPr>
        <b/>
        <sz val="10"/>
        <rFont val="Arial"/>
        <family val="2"/>
      </rPr>
      <t>Step 5: Input Groundwater/
Leachate Dilution Factor</t>
    </r>
  </si>
  <si>
    <t>Batch Test Solution Contaminant Conc. (ug/L)</t>
  </si>
  <si>
    <r>
      <t>1</t>
    </r>
    <r>
      <rPr>
        <sz val="10"/>
        <rFont val="Arial"/>
        <family val="2"/>
      </rPr>
      <t>Concentration in Batch Test solution (ug/L)</t>
    </r>
  </si>
  <si>
    <r>
      <t>2</t>
    </r>
    <r>
      <rPr>
        <sz val="10"/>
        <rFont val="Arial"/>
        <family val="2"/>
      </rPr>
      <t>Batch Test Solution Volume (ml):</t>
    </r>
  </si>
  <si>
    <r>
      <t>2</t>
    </r>
    <r>
      <rPr>
        <sz val="10"/>
        <rFont val="Arial"/>
        <family val="2"/>
      </rPr>
      <t>Batch Test Solution Density (g/cm</t>
    </r>
    <r>
      <rPr>
        <vertAlign val="superscript"/>
        <sz val="10"/>
        <rFont val="Arial"/>
        <family val="2"/>
      </rPr>
      <t>3</t>
    </r>
    <r>
      <rPr>
        <sz val="10"/>
        <rFont val="Arial"/>
        <family val="2"/>
      </rPr>
      <t>):</t>
    </r>
  </si>
  <si>
    <t>2. Batch Test: Default SPLP method calls for 100 grams of sample and 2 liters of solution with a density of approximately 1.0
   (USEPA 1994).</t>
  </si>
  <si>
    <t>Concentration Sorbed (ug/kg)</t>
  </si>
  <si>
    <t>Mass Contaminant in Batch Test Solution (ug)</t>
  </si>
  <si>
    <t>Mass Contaminant Sorbed to Soil (ug)</t>
  </si>
  <si>
    <t>Total Mass of Contaminant (ug)</t>
  </si>
  <si>
    <t>Batch Test Solution Mass (grams)</t>
  </si>
  <si>
    <t>Batch Test Sample Mass (grams)</t>
  </si>
  <si>
    <t>Sample Mass:Solution Mass Ratio (gm/gm)</t>
  </si>
  <si>
    <r>
      <t>5. Partition Coefficient (Kd)  = Concentration</t>
    </r>
    <r>
      <rPr>
        <vertAlign val="subscript"/>
        <sz val="10"/>
        <rFont val="Arial"/>
        <family val="2"/>
      </rPr>
      <t>sorbed</t>
    </r>
    <r>
      <rPr>
        <sz val="10"/>
        <rFont val="Arial"/>
        <family val="2"/>
      </rPr>
      <t>/Concentration</t>
    </r>
    <r>
      <rPr>
        <vertAlign val="subscript"/>
        <sz val="10"/>
        <rFont val="Arial"/>
        <family val="2"/>
      </rPr>
      <t>solution</t>
    </r>
    <r>
      <rPr>
        <sz val="10"/>
        <rFont val="Arial"/>
        <family val="2"/>
      </rPr>
      <t xml:space="preserve"> (after Roy et al 1992).</t>
    </r>
  </si>
  <si>
    <r>
      <t xml:space="preserve">    Partition Coefficient units in L/Kg [(ug/Kg)/ug/L)] or cm</t>
    </r>
    <r>
      <rPr>
        <vertAlign val="superscript"/>
        <sz val="10"/>
        <rFont val="Arial"/>
        <family val="2"/>
      </rPr>
      <t>3</t>
    </r>
    <r>
      <rPr>
        <sz val="10"/>
        <rFont val="Arial"/>
        <family val="2"/>
      </rPr>
      <t>/g [(ug/g)/ug/cm</t>
    </r>
    <r>
      <rPr>
        <vertAlign val="superscript"/>
        <sz val="10"/>
        <rFont val="Arial"/>
        <family val="2"/>
      </rPr>
      <t>3</t>
    </r>
    <r>
      <rPr>
        <sz val="10"/>
        <rFont val="Arial"/>
        <family val="2"/>
      </rPr>
      <t xml:space="preserve">)] </t>
    </r>
  </si>
  <si>
    <t>6. Input target groundwater action level for comparison to model calculation of groundwater impacts (optional).</t>
  </si>
  <si>
    <t>-Future impacts to groundwater estimated using simple groundwater/leachate dilution factor.</t>
  </si>
  <si>
    <t>7. Tier 3 concentration in groundwater calculated as concentration in leachate divided by input dilution factor.  Reduction of
    contaminant concentration in leachate during transport through vadose zone not considered.  Refer to Tier 2 concentration
    in groundwater if higher.</t>
  </si>
  <si>
    <t>Batch Test Percent Solid Phase</t>
  </si>
  <si>
    <t>Batch Test Percent Dissolved Phase</t>
  </si>
  <si>
    <r>
      <t>6</t>
    </r>
    <r>
      <rPr>
        <sz val="10"/>
        <rFont val="Arial"/>
        <family val="2"/>
      </rPr>
      <t>Estimated Concentration in
  Source Area Leachate (ug/L):</t>
    </r>
  </si>
  <si>
    <r>
      <t>7</t>
    </r>
    <r>
      <rPr>
        <sz val="10"/>
        <rFont val="Arial"/>
      </rPr>
      <t>Estimated Concentration in
  Groundwater (ug/L):</t>
    </r>
  </si>
  <si>
    <t>9. Error Message: The batch test data are not valid if the contaminant mass calculated for solute exceeds total mass calculated for
    sample (based on sample mass and input total contaminant concentration). This may not be uncommon given the potential for lab
    error at very low concentrations of contaminants.</t>
  </si>
  <si>
    <t>8. Caution Message: A caution message will appear if the input batch test concentration is greater than 75% of the assumed
    contaminant solubility and a Kd value will not be generated (refer to "Leaching Evaluation of Heavily Contaminated Soils" in
    text).  Model assumes that free product is present in the batch test solution and a Kd cannot be calculated (see text).
    Concentration in leachate is set equal to the reported concentration in the batch test or, if higher, the assumed solubility.</t>
  </si>
  <si>
    <t>Kd &gt;20.  Contaminant not significantly mobile for concentration and soil type tested.  Do not place below water table without further evaluation.  Address other potential environmental concerns as needed (direct exposure, gross contamination, etc.).</t>
  </si>
  <si>
    <t>(8)Caution!  Input batch test concentration approaches or exceeds assumed contaminant solubility.  Kd value cannot be calculated.  Evaluate site for presence of potentially mobile free product in vadose zone soils.</t>
  </si>
  <si>
    <r>
      <t xml:space="preserve">Step 1: </t>
    </r>
    <r>
      <rPr>
        <b/>
        <vertAlign val="superscript"/>
        <sz val="10"/>
        <rFont val="Arial"/>
        <family val="2"/>
      </rPr>
      <t>10</t>
    </r>
    <r>
      <rPr>
        <b/>
        <sz val="10"/>
        <rFont val="Arial"/>
        <family val="2"/>
      </rPr>
      <t>Select Contaminant (use pulldown list)</t>
    </r>
  </si>
  <si>
    <t>CHEMICAL PARAMETER</t>
  </si>
  <si>
    <t>DIBROMO,1,2- CHLOROPROPANE,3-</t>
  </si>
  <si>
    <t>SILVER</t>
  </si>
  <si>
    <t>TRICHLOROPHENOXYACETIC ACID, 2,4,5- (2,4,5-T)</t>
  </si>
  <si>
    <t>TRINITROBENZENE, 1,3,5-</t>
  </si>
  <si>
    <t>5. Input groundwater:leachate dilution factor (DF of 1.0 = no dilution; USEPA default = 20, USEPA 2002).</t>
  </si>
  <si>
    <t>-Remove write protection if problems occur in selection of contaminant. Password to unprotect worksheet is "EAL" (under Tools menu).</t>
  </si>
  <si>
    <t>GI</t>
  </si>
  <si>
    <t>Unit Risk</t>
  </si>
  <si>
    <t>Concentration</t>
  </si>
  <si>
    <t>(Inhalation)</t>
  </si>
  <si>
    <t>GIABS</t>
  </si>
  <si>
    <t>IUR</t>
  </si>
  <si>
    <t>RfC</t>
  </si>
  <si>
    <t>AMINO,2- DINITROTOLUENE,4,6-</t>
  </si>
  <si>
    <t>DIOXINS (TEQ)</t>
  </si>
  <si>
    <t>General Notes:</t>
  </si>
  <si>
    <t>Notes on Individual Chemicals</t>
  </si>
  <si>
    <t>Nickel toxicity factors based on soluble salts.</t>
  </si>
  <si>
    <t>Thallium toxicity factors based on soluble salts.</t>
  </si>
  <si>
    <t>Xylenes physio-chemical and toxicity constants based on m-xylene.</t>
  </si>
  <si>
    <t>Vanadium toxicity factors based on metallic forms.</t>
  </si>
  <si>
    <t>Zinc toxicity factors based on metallic forms.</t>
  </si>
  <si>
    <t>8. Spreadsheet calculates sample-specific Kd value and dissolved-phase concentration of contaminant in saturated sample.</t>
  </si>
  <si>
    <t>9. Spreadsheet calculates concentration of contaminant in groundwater following impact by leachate.</t>
  </si>
  <si>
    <t>Model Constants</t>
  </si>
  <si>
    <t>GENERIC CHEMICAL</t>
  </si>
  <si>
    <r>
      <t xml:space="preserve">Step 7: </t>
    </r>
    <r>
      <rPr>
        <b/>
        <vertAlign val="superscript"/>
        <sz val="10"/>
        <rFont val="Arial"/>
        <family val="2"/>
      </rPr>
      <t>10</t>
    </r>
    <r>
      <rPr>
        <b/>
        <sz val="10"/>
        <rFont val="Arial"/>
        <family val="2"/>
      </rPr>
      <t>Chemical Constants [Generic Chemical only]</t>
    </r>
  </si>
  <si>
    <t>METHYLNAPHTHALENE, 1-</t>
  </si>
  <si>
    <t>METHYLNAPHTHALENE, 2-</t>
  </si>
  <si>
    <t>6. Estimated dissolved-phase concentration of contaminant in saturated sample based on calculated partition coefficient Kd
    and assumed equilibrium partitioning (USEPA 2002).  Refer to discussion and equations presented in accompanying HDOH
    technical memorandum (HDOH 2007).</t>
  </si>
  <si>
    <t>BENOMYL</t>
  </si>
  <si>
    <t>BIS(2-CHLORO-1-METHYLETHYL)ETHER</t>
  </si>
  <si>
    <t>Dibromochloromethane, dibromochloropropane and pyrene considered volatile for purposes of modeling (USEPA 2004). (Molecular weight adjusted to 199 in column E (hidden) to permit generation of volatilization factor in soil direct-exposure models.)</t>
  </si>
  <si>
    <t>SV</t>
  </si>
  <si>
    <t>Chemical considered to be "volatile" if Henry's number (atm m3/mole) &gt;0.00001 or VP &gt;1 mm Hg and molecular weight &lt;200, and "semi-volatile" if molecular weight &gt;200.</t>
  </si>
  <si>
    <t>Tetrachloroethylene - Cancer-based toxicity factors from CalEPA 2016; noncancer toxicity factors from USEPA 2016.</t>
  </si>
  <si>
    <t>(mm Hg)</t>
  </si>
  <si>
    <t>Vapor</t>
  </si>
  <si>
    <t>Pressure</t>
  </si>
  <si>
    <t>Kd &lt;20.  Contaminant potentially mobile in leachate for concentration and soil type tested.  Soil leaching and groundwater impact concerns should be further evaluated and remedial actions taken as necessary.</t>
  </si>
  <si>
    <r>
      <t>(mg/kg-d)</t>
    </r>
    <r>
      <rPr>
        <b/>
        <vertAlign val="superscript"/>
        <sz val="8"/>
        <color theme="1"/>
        <rFont val="Arial"/>
        <family val="2"/>
      </rPr>
      <t>-1</t>
    </r>
  </si>
  <si>
    <r>
      <t>(ug/m</t>
    </r>
    <r>
      <rPr>
        <b/>
        <vertAlign val="superscript"/>
        <sz val="8"/>
        <color theme="1"/>
        <rFont val="Arial"/>
        <family val="2"/>
      </rPr>
      <t>3</t>
    </r>
    <r>
      <rPr>
        <b/>
        <sz val="8"/>
        <color theme="1"/>
        <rFont val="Arial"/>
        <family val="2"/>
      </rPr>
      <t>)</t>
    </r>
    <r>
      <rPr>
        <b/>
        <vertAlign val="superscript"/>
        <sz val="8"/>
        <color theme="1"/>
        <rFont val="Arial"/>
        <family val="2"/>
      </rPr>
      <t>-1</t>
    </r>
  </si>
  <si>
    <r>
      <t>(mg/m</t>
    </r>
    <r>
      <rPr>
        <b/>
        <vertAlign val="superscript"/>
        <sz val="8"/>
        <color theme="1"/>
        <rFont val="Arial"/>
        <family val="2"/>
      </rPr>
      <t>3</t>
    </r>
    <r>
      <rPr>
        <b/>
        <sz val="8"/>
        <color theme="1"/>
        <rFont val="Arial"/>
        <family val="2"/>
      </rPr>
      <t>)</t>
    </r>
  </si>
  <si>
    <r>
      <t xml:space="preserve">Physical state of chemical at ambient conditions </t>
    </r>
    <r>
      <rPr>
        <sz val="8"/>
        <rFont val="Arial"/>
        <family val="2"/>
      </rPr>
      <t>(V - volatile, NV - nonvolatile, SV-semivolatile, S - solid, L - liquid, G - gas).</t>
    </r>
  </si>
  <si>
    <r>
      <t xml:space="preserve">Physio-chemical constants and toxicity factors </t>
    </r>
    <r>
      <rPr>
        <sz val="8"/>
        <rFont val="Arial"/>
        <family val="2"/>
      </rPr>
      <t>primarily from USEPA RSL guidance (USEPA 2017). Other references include: National Library of Medicine Toxnet database (NLM 2008a), NLM ChemID Plus (NLM 2008b), ATSDR Toxprofiles (ATSDR 2006) and USDOE RAIS database (USDOE 2006), in that order or preference, unless otherwise noted.</t>
    </r>
  </si>
  <si>
    <r>
      <t xml:space="preserve">Reference Concentration (RfC) </t>
    </r>
    <r>
      <rPr>
        <sz val="8"/>
        <rFont val="Arial"/>
        <family val="2"/>
      </rPr>
      <t>for volatile noncarcinogens calculated based on oral reference dose if not available in USEPA RSL guidance (see Section 1.3; RfC = RfD x 80kg x (1/20m3-d). Resulting action levels may differ from those presented in the USEPA RSL guidance. Includes: acenaphthalene, acenaphthylene, anthracene, 2-chlorophenol, bromodichloromethane, dibromochloromethane, dibromomethane, 1,3 dichlorobenzene, 1,1 dichloroethane, cis 1,2-dichloroethylene, trans 1,2-dichloroethylene, 2,4-dimethylphenol, fluorene, 1 &amp; 2-methylnaphthalene, 2-nitrotoluene, 3-nitrotoluene, phenanthrene, pyrene, 1,1,1,2-tetrachloroethane, 2,4,5-trichlorophenol.</t>
    </r>
  </si>
  <si>
    <t>Antimony toxicty factors based on metallic forms.</t>
  </si>
  <si>
    <t>Total Chromium action levels based assumed background (refer to Section 2.8 in Volume 1).</t>
  </si>
  <si>
    <t>Cyanide action levels based on CN-</t>
  </si>
  <si>
    <t>Dioxins TEQ cancer slope factors based on  2,3,7,8-TCDD; see HDOH 2010 for background of noncancer toxicity factors.</t>
  </si>
  <si>
    <t>Ethanol toxicity factors not available (refer to Section 5.3.3 in Appendix 1.</t>
  </si>
  <si>
    <t>Mercury toxicity factors based on mercuric salts.</t>
  </si>
  <si>
    <t>PCB constants and toxicity factors based on Arochlor 1254.</t>
  </si>
  <si>
    <r>
      <t xml:space="preserve">TBA vapor pressure from </t>
    </r>
    <r>
      <rPr>
        <i/>
        <sz val="8"/>
        <rFont val="Arial"/>
        <family val="2"/>
      </rPr>
      <t>Management of MtBE Impacted Sites</t>
    </r>
    <r>
      <rPr>
        <sz val="8"/>
        <rFont val="Arial"/>
        <family val="2"/>
      </rPr>
      <t xml:space="preserve"> (RWQCB 2001).</t>
    </r>
  </si>
  <si>
    <t>TPH -Total Petroleum Hydrocarbons.  See Section 6 of text for discussion of different TPH categories.  TPH physiochemical constants based on C0-C10 aromatic compounds  published in MADEP 2002 with noted exceptions (primarily affects soil leaching models).  Molecular weights form ATSDR (gasolines) and NIOSH (middle distillates). TPHg solubility after USACE  1998. TPHg and TPHd vapor pressures from NJDEP 2008 and 2010, respectively.</t>
  </si>
  <si>
    <t>TPHg and TPHmd solubilities from USACE 1998. TPH as gasolines and middle distillates diffusivity constants based on xylenes.  Required for direct exposure models - Does not significantly affect action levels.  See Chapter 5 of Appendix 1.</t>
  </si>
  <si>
    <t>TPH toxicity factors discussed in Appendix 1, Chapter 6.</t>
  </si>
  <si>
    <t>Reference: HDOH EHE guidance, Appendix 1 (HDOH 2016). Writeprotect Password: "EAL"</t>
  </si>
  <si>
    <t>-Refer to accompanying technical memorandum for background and use of this spreadsheet (HDOH 2017).</t>
  </si>
  <si>
    <t>HDOH, 2017, Use of laboratory batch tests to evaluate potential leaching of contaminants from soil (updated Fall 2017): Hawai'i Dept. of Health, Hazard Evaluation and Emergency Response, http://hawaii.gov/health/environmental/hazard/index.html</t>
  </si>
  <si>
    <t>7. Input chemical-specific Henry's Law Constant (H) and solubility if "Generic (Volatile)" or "Generic (Nonvolatile)" selected from
    pulldown list.  Input "0" if values not available.</t>
  </si>
  <si>
    <t>10."GENERIC CHEMICAL" can be selected from pulldown menu an used to model of any chemical, including chemicals not listed.
     Selection requires input of Henry's Constant (atm m3/mole) and Solubility constants in Step 7 if available.  Note that a chemicals
     physiochemcial constants affect results for VOCs only if input Fraction Air-Filled Porosity is &gt;0% (model considers partitioning
     into pore space air for VOCs as well as leachate).</t>
  </si>
  <si>
    <r>
      <t>Batch Test Leaching Model</t>
    </r>
    <r>
      <rPr>
        <b/>
        <sz val="12"/>
        <rFont val="Times New Roman"/>
        <family val="1"/>
      </rPr>
      <t xml:space="preserve">
Version: Fall 2024 Hawai'i Department of Health
Hazard Evaluation and Emergency Response Office</t>
    </r>
  </si>
  <si>
    <r>
      <t xml:space="preserve">3. Site-specific or default groundwater/leachate dilution factor. Default for </t>
    </r>
    <r>
      <rPr>
        <u/>
        <sz val="10"/>
        <rFont val="Arial"/>
        <family val="2"/>
      </rPr>
      <t>&lt;</t>
    </r>
    <r>
      <rPr>
        <sz val="10"/>
        <rFont val="Arial"/>
        <family val="2"/>
      </rPr>
      <t>0.5 acre areas of contamination = 20. Default for &gt;0.5 acre = 10 (USEPA 1996).</t>
    </r>
  </si>
  <si>
    <t>USEPA, 1996, Soil Screening Guidance: Technical Background Document: U.S. Environmental Protection Agency, Office of Emergency and Remedial Response, Publication 9355.4-17A, May 1996.</t>
  </si>
  <si>
    <t>HDOH, 2024, Evaluation of Environmental Hazards at Sites with Contaminated Soil and Groundwater: Hawai’i Department of Health, Office of Hazard Evaluation and Emergency Response, Spring 2024. www.hawaii.gov/health/environmental/hazard/eal2005.html.</t>
  </si>
  <si>
    <t>-Physiochemical constants updated in Spring 2024 (refer to HDOH 2024).</t>
  </si>
  <si>
    <t>Dermal Abosorption Factors</t>
  </si>
  <si>
    <t>Soil</t>
  </si>
  <si>
    <t xml:space="preserve"> Water</t>
  </si>
  <si>
    <t>B</t>
  </si>
  <si>
    <t>τevent</t>
  </si>
  <si>
    <t>t*</t>
  </si>
  <si>
    <t>KP</t>
  </si>
  <si>
    <t>(hr/event)</t>
  </si>
  <si>
    <t>(hr)</t>
  </si>
  <si>
    <t>(cm/hr)</t>
  </si>
  <si>
    <t/>
  </si>
  <si>
    <t>Refer to Appendix 1, Section 6 for TPH Dermal Absorption Factors and Toxicity Factros applied to neat-, vapor- and dissolved-phase fuels.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</si>
</sst>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
    <numFmt numFmtId="166" formatCode="#,##0.0"/>
    <numFmt numFmtId="167" formatCode="0.0E+00"/>
    <numFmt numFmtId="168" formatCode="0.0%"/>
  </numFmts>
  <fonts count="33" x14ac:knownFonts="1">
    <font>
      <sz val="10"/>
      <name val="Arial"/>
    </font>
    <font>
      <sz val="11"/>
      <color theme="1"/>
      <name val="Calibri"/>
      <family val="2"/>
      <scheme val="minor"/>
    </font>
    <font>
      <sz val="10"/>
      <name val="Arial"/>
      <family val="2"/>
    </font>
    <font>
      <b/>
      <sz val="14"/>
      <name val="Times New Roman"/>
      <family val="1"/>
    </font>
    <font>
      <b/>
      <sz val="12"/>
      <name val="Arial"/>
      <family val="2"/>
    </font>
    <font>
      <b/>
      <sz val="8"/>
      <name val="Arial"/>
      <family val="2"/>
    </font>
    <font>
      <sz val="8"/>
      <name val="Arial"/>
      <family val="2"/>
    </font>
    <font>
      <b/>
      <vertAlign val="subscript"/>
      <sz val="8"/>
      <name val="Arial"/>
      <family val="2"/>
    </font>
    <font>
      <b/>
      <vertAlign val="superscript"/>
      <sz val="8"/>
      <name val="Arial"/>
      <family val="2"/>
    </font>
    <font>
      <sz val="10"/>
      <name val="Arial"/>
      <family val="2"/>
    </font>
    <font>
      <i/>
      <sz val="8"/>
      <name val="Arial"/>
      <family val="2"/>
    </font>
    <font>
      <b/>
      <sz val="10"/>
      <name val="Arial"/>
      <family val="2"/>
    </font>
    <font>
      <b/>
      <sz val="10"/>
      <color indexed="10"/>
      <name val="Arial"/>
      <family val="2"/>
    </font>
    <font>
      <vertAlign val="superscript"/>
      <sz val="10"/>
      <name val="Arial"/>
      <family val="2"/>
    </font>
    <font>
      <b/>
      <vertAlign val="superscript"/>
      <sz val="10"/>
      <name val="Arial"/>
      <family val="2"/>
    </font>
    <font>
      <b/>
      <sz val="12"/>
      <name val="Times New Roman"/>
      <family val="1"/>
    </font>
    <font>
      <sz val="12"/>
      <name val="Times New Roman"/>
      <family val="1"/>
    </font>
    <font>
      <sz val="10"/>
      <color indexed="10"/>
      <name val="Arial"/>
      <family val="2"/>
    </font>
    <font>
      <b/>
      <sz val="8"/>
      <color indexed="10"/>
      <name val="Arial"/>
      <family val="2"/>
    </font>
    <font>
      <sz val="8"/>
      <color indexed="10"/>
      <name val="Arial"/>
      <family val="2"/>
    </font>
    <font>
      <b/>
      <sz val="9"/>
      <color indexed="10"/>
      <name val="Arial"/>
      <family val="2"/>
    </font>
    <font>
      <vertAlign val="subscript"/>
      <sz val="10"/>
      <name val="Arial"/>
      <family val="2"/>
    </font>
    <font>
      <sz val="9"/>
      <name val="Arial"/>
      <family val="2"/>
    </font>
    <font>
      <b/>
      <sz val="8"/>
      <color rgb="FFFF0000"/>
      <name val="Arial"/>
      <family val="2"/>
    </font>
    <font>
      <b/>
      <sz val="8"/>
      <color theme="1"/>
      <name val="Arial"/>
      <family val="2"/>
    </font>
    <font>
      <sz val="8"/>
      <color theme="1"/>
      <name val="Arial"/>
      <family val="2"/>
    </font>
    <font>
      <sz val="10"/>
      <color theme="1"/>
      <name val="Arial"/>
      <family val="2"/>
    </font>
    <font>
      <sz val="8"/>
      <color rgb="FFFF0000"/>
      <name val="Arial"/>
      <family val="2"/>
    </font>
    <font>
      <b/>
      <sz val="16"/>
      <color rgb="FFFF0000"/>
      <name val="Arial"/>
      <family val="2"/>
    </font>
    <font>
      <b/>
      <vertAlign val="superscript"/>
      <sz val="8"/>
      <color theme="1"/>
      <name val="Arial"/>
      <family val="2"/>
    </font>
    <font>
      <sz val="12"/>
      <color rgb="FFFF0000"/>
      <name val="Arial"/>
      <family val="2"/>
    </font>
    <font>
      <u/>
      <sz val="10"/>
      <name val="Arial"/>
      <family val="2"/>
    </font>
    <font>
      <sz val="8"/>
      <color rgb="FF000000"/>
      <name val="Arial"/>
      <family val="2"/>
    </font>
  </fonts>
  <fills count="5">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42"/>
        <bgColor indexed="64"/>
      </patternFill>
    </fill>
  </fills>
  <borders count="81">
    <border>
      <left/>
      <right/>
      <top/>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right/>
      <top/>
      <bottom style="double">
        <color indexed="64"/>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style="thin">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double">
        <color indexed="64"/>
      </right>
      <top style="medium">
        <color indexed="64"/>
      </top>
      <bottom/>
      <diagonal/>
    </border>
    <border>
      <left style="double">
        <color indexed="64"/>
      </left>
      <right/>
      <top/>
      <bottom style="double">
        <color indexed="64"/>
      </bottom>
      <diagonal/>
    </border>
    <border>
      <left style="thin">
        <color indexed="64"/>
      </left>
      <right style="double">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2">
    <xf numFmtId="0" fontId="0" fillId="0" borderId="0"/>
    <xf numFmtId="0" fontId="1" fillId="0" borderId="0"/>
  </cellStyleXfs>
  <cellXfs count="339">
    <xf numFmtId="0" fontId="0" fillId="0" borderId="0" xfId="0"/>
    <xf numFmtId="1" fontId="6" fillId="0" borderId="1" xfId="0" applyNumberFormat="1" applyFont="1" applyBorder="1" applyAlignment="1">
      <alignment horizontal="left"/>
    </xf>
    <xf numFmtId="1" fontId="6" fillId="0" borderId="2" xfId="0" applyNumberFormat="1" applyFont="1" applyBorder="1" applyAlignment="1">
      <alignment horizontal="left"/>
    </xf>
    <xf numFmtId="11" fontId="6" fillId="0" borderId="3" xfId="0" applyNumberFormat="1" applyFont="1" applyBorder="1" applyAlignment="1">
      <alignment horizontal="center"/>
    </xf>
    <xf numFmtId="0" fontId="9" fillId="2" borderId="4" xfId="0" applyFont="1" applyFill="1" applyBorder="1" applyAlignment="1" applyProtection="1">
      <alignment horizontal="center"/>
      <protection locked="0"/>
    </xf>
    <xf numFmtId="0" fontId="9" fillId="2" borderId="5" xfId="0" applyFont="1" applyFill="1" applyBorder="1" applyAlignment="1" applyProtection="1">
      <alignment horizontal="center"/>
      <protection locked="0"/>
    </xf>
    <xf numFmtId="2" fontId="9" fillId="2" borderId="4" xfId="0" applyNumberFormat="1" applyFont="1" applyFill="1" applyBorder="1" applyAlignment="1" applyProtection="1">
      <alignment horizontal="center"/>
      <protection locked="0"/>
    </xf>
    <xf numFmtId="3" fontId="9" fillId="2" borderId="4" xfId="0" applyNumberFormat="1" applyFont="1" applyFill="1" applyBorder="1" applyAlignment="1" applyProtection="1">
      <alignment horizontal="center"/>
      <protection locked="0"/>
    </xf>
    <xf numFmtId="166" fontId="9" fillId="2" borderId="4" xfId="0" applyNumberFormat="1" applyFont="1" applyFill="1" applyBorder="1" applyAlignment="1" applyProtection="1">
      <alignment horizontal="center"/>
      <protection locked="0"/>
    </xf>
    <xf numFmtId="0" fontId="16" fillId="0" borderId="0" xfId="0" applyFont="1" applyProtection="1">
      <protection hidden="1"/>
    </xf>
    <xf numFmtId="0" fontId="9" fillId="0" borderId="0" xfId="0" applyFont="1" applyProtection="1">
      <protection hidden="1"/>
    </xf>
    <xf numFmtId="0" fontId="11" fillId="0" borderId="0" xfId="0" applyFont="1" applyAlignment="1" applyProtection="1">
      <alignment horizontal="center" wrapText="1"/>
      <protection hidden="1"/>
    </xf>
    <xf numFmtId="0" fontId="9" fillId="0" borderId="0" xfId="0" applyFont="1" applyAlignment="1" applyProtection="1">
      <alignment horizontal="center"/>
      <protection hidden="1"/>
    </xf>
    <xf numFmtId="1" fontId="9" fillId="0" borderId="0" xfId="0" applyNumberFormat="1" applyFont="1" applyAlignment="1" applyProtection="1">
      <alignment horizontal="left"/>
      <protection hidden="1"/>
    </xf>
    <xf numFmtId="0" fontId="11" fillId="0" borderId="0" xfId="0" applyFont="1" applyAlignment="1" applyProtection="1">
      <alignment horizontal="left"/>
      <protection hidden="1"/>
    </xf>
    <xf numFmtId="0" fontId="11" fillId="0" borderId="0" xfId="0" applyFont="1" applyAlignment="1" applyProtection="1">
      <alignment horizontal="left" vertical="center"/>
      <protection hidden="1"/>
    </xf>
    <xf numFmtId="0" fontId="9" fillId="0" borderId="0" xfId="0" applyFont="1" applyAlignment="1" applyProtection="1">
      <alignment wrapText="1"/>
      <protection hidden="1"/>
    </xf>
    <xf numFmtId="0" fontId="9" fillId="0" borderId="0" xfId="0" applyFont="1" applyAlignment="1" applyProtection="1">
      <alignment horizontal="right"/>
      <protection hidden="1"/>
    </xf>
    <xf numFmtId="0" fontId="9" fillId="3" borderId="0" xfId="0" applyFont="1" applyFill="1" applyProtection="1">
      <protection hidden="1"/>
    </xf>
    <xf numFmtId="0" fontId="9" fillId="3" borderId="0" xfId="0" applyFont="1" applyFill="1" applyAlignment="1" applyProtection="1">
      <alignment horizontal="right"/>
      <protection hidden="1"/>
    </xf>
    <xf numFmtId="0" fontId="9" fillId="3" borderId="0" xfId="0" applyFont="1" applyFill="1" applyAlignment="1" applyProtection="1">
      <alignment horizontal="center"/>
      <protection hidden="1"/>
    </xf>
    <xf numFmtId="0" fontId="12" fillId="0" borderId="0" xfId="0" applyFont="1" applyAlignment="1" applyProtection="1">
      <alignment horizontal="center" vertical="center" wrapText="1"/>
      <protection hidden="1"/>
    </xf>
    <xf numFmtId="0" fontId="11" fillId="0" borderId="6" xfId="0" applyFont="1" applyBorder="1" applyAlignment="1" applyProtection="1">
      <alignment horizontal="left"/>
      <protection hidden="1"/>
    </xf>
    <xf numFmtId="0" fontId="11" fillId="0" borderId="7" xfId="0" applyFont="1" applyBorder="1" applyAlignment="1" applyProtection="1">
      <alignment horizontal="right"/>
      <protection hidden="1"/>
    </xf>
    <xf numFmtId="0" fontId="11" fillId="0" borderId="0" xfId="0" applyFont="1" applyAlignment="1" applyProtection="1">
      <alignment horizontal="center"/>
      <protection hidden="1"/>
    </xf>
    <xf numFmtId="0" fontId="11" fillId="0" borderId="1" xfId="0" applyFont="1" applyBorder="1" applyAlignment="1" applyProtection="1">
      <alignment horizontal="left"/>
      <protection hidden="1"/>
    </xf>
    <xf numFmtId="11" fontId="11" fillId="0" borderId="3" xfId="0" applyNumberFormat="1" applyFont="1" applyBorder="1" applyAlignment="1" applyProtection="1">
      <alignment horizontal="center"/>
      <protection hidden="1"/>
    </xf>
    <xf numFmtId="0" fontId="11" fillId="2" borderId="8" xfId="0" applyFont="1" applyFill="1" applyBorder="1" applyAlignment="1" applyProtection="1">
      <alignment horizontal="center"/>
      <protection hidden="1"/>
    </xf>
    <xf numFmtId="0" fontId="9" fillId="0" borderId="0" xfId="0" applyFont="1" applyAlignment="1" applyProtection="1">
      <alignment horizontal="left"/>
      <protection hidden="1"/>
    </xf>
    <xf numFmtId="0" fontId="13" fillId="0" borderId="9" xfId="0" applyFont="1" applyBorder="1" applyProtection="1">
      <protection hidden="1"/>
    </xf>
    <xf numFmtId="0" fontId="9" fillId="0" borderId="10" xfId="0" applyFont="1" applyBorder="1" applyAlignment="1" applyProtection="1">
      <alignment horizontal="center"/>
      <protection hidden="1"/>
    </xf>
    <xf numFmtId="0" fontId="0" fillId="0" borderId="0" xfId="0" applyProtection="1">
      <protection hidden="1"/>
    </xf>
    <xf numFmtId="0" fontId="11" fillId="0" borderId="11" xfId="0" applyFont="1" applyBorder="1" applyProtection="1">
      <protection hidden="1"/>
    </xf>
    <xf numFmtId="0" fontId="9" fillId="0" borderId="12" xfId="0" applyFont="1" applyBorder="1" applyAlignment="1" applyProtection="1">
      <alignment horizontal="center"/>
      <protection hidden="1"/>
    </xf>
    <xf numFmtId="0" fontId="9" fillId="0" borderId="9" xfId="0" applyFont="1" applyBorder="1" applyProtection="1">
      <protection hidden="1"/>
    </xf>
    <xf numFmtId="2" fontId="9" fillId="0" borderId="10" xfId="0" applyNumberFormat="1" applyFont="1" applyBorder="1" applyAlignment="1" applyProtection="1">
      <alignment horizontal="center"/>
      <protection hidden="1"/>
    </xf>
    <xf numFmtId="0" fontId="11" fillId="0" borderId="12" xfId="0" applyFont="1" applyBorder="1" applyAlignment="1" applyProtection="1">
      <alignment horizontal="center"/>
      <protection hidden="1"/>
    </xf>
    <xf numFmtId="3" fontId="9" fillId="0" borderId="10" xfId="0" applyNumberFormat="1" applyFont="1" applyBorder="1" applyAlignment="1" applyProtection="1">
      <alignment horizontal="center"/>
      <protection hidden="1"/>
    </xf>
    <xf numFmtId="166" fontId="9" fillId="0" borderId="10" xfId="0" applyNumberFormat="1" applyFont="1" applyBorder="1" applyAlignment="1" applyProtection="1">
      <alignment horizontal="center"/>
      <protection hidden="1"/>
    </xf>
    <xf numFmtId="11" fontId="9" fillId="0" borderId="0" xfId="0" applyNumberFormat="1" applyFont="1" applyAlignment="1" applyProtection="1">
      <alignment horizontal="center"/>
      <protection hidden="1"/>
    </xf>
    <xf numFmtId="0" fontId="13" fillId="0" borderId="0" xfId="0" applyFont="1" applyProtection="1">
      <protection hidden="1"/>
    </xf>
    <xf numFmtId="2" fontId="9" fillId="0" borderId="0" xfId="0" applyNumberFormat="1" applyFont="1" applyAlignment="1" applyProtection="1">
      <alignment horizontal="center"/>
      <protection hidden="1"/>
    </xf>
    <xf numFmtId="2" fontId="9" fillId="3" borderId="0" xfId="0" applyNumberFormat="1" applyFont="1" applyFill="1" applyAlignment="1" applyProtection="1">
      <alignment horizontal="center"/>
      <protection hidden="1"/>
    </xf>
    <xf numFmtId="0" fontId="11" fillId="0" borderId="13" xfId="0" applyFont="1" applyBorder="1" applyAlignment="1" applyProtection="1">
      <alignment horizontal="left"/>
      <protection hidden="1"/>
    </xf>
    <xf numFmtId="0" fontId="9" fillId="0" borderId="14" xfId="0" applyFont="1" applyBorder="1" applyAlignment="1" applyProtection="1">
      <alignment horizontal="center"/>
      <protection hidden="1"/>
    </xf>
    <xf numFmtId="164" fontId="9" fillId="0" borderId="9" xfId="0" applyNumberFormat="1" applyFont="1" applyBorder="1" applyAlignment="1" applyProtection="1">
      <alignment horizontal="left"/>
      <protection hidden="1"/>
    </xf>
    <xf numFmtId="11" fontId="9" fillId="0" borderId="15" xfId="0" applyNumberFormat="1" applyFont="1" applyBorder="1" applyAlignment="1" applyProtection="1">
      <alignment horizontal="center"/>
      <protection hidden="1"/>
    </xf>
    <xf numFmtId="164" fontId="9" fillId="0" borderId="16" xfId="0" applyNumberFormat="1" applyFont="1" applyBorder="1" applyAlignment="1" applyProtection="1">
      <alignment horizontal="left"/>
      <protection hidden="1"/>
    </xf>
    <xf numFmtId="0" fontId="11" fillId="0" borderId="13" xfId="0" applyFont="1" applyBorder="1" applyProtection="1">
      <protection hidden="1"/>
    </xf>
    <xf numFmtId="0" fontId="9" fillId="0" borderId="17" xfId="0" applyFont="1" applyBorder="1" applyProtection="1">
      <protection hidden="1"/>
    </xf>
    <xf numFmtId="2" fontId="9" fillId="0" borderId="4" xfId="0" applyNumberFormat="1" applyFont="1" applyBorder="1" applyAlignment="1" applyProtection="1">
      <alignment horizontal="center"/>
      <protection hidden="1"/>
    </xf>
    <xf numFmtId="0" fontId="9" fillId="0" borderId="18" xfId="0" applyFont="1" applyBorder="1" applyProtection="1">
      <protection hidden="1"/>
    </xf>
    <xf numFmtId="0" fontId="9" fillId="0" borderId="19" xfId="0" applyFont="1" applyBorder="1" applyProtection="1">
      <protection hidden="1"/>
    </xf>
    <xf numFmtId="167" fontId="9" fillId="0" borderId="20" xfId="0" applyNumberFormat="1" applyFont="1" applyBorder="1" applyAlignment="1" applyProtection="1">
      <alignment horizontal="center"/>
      <protection hidden="1"/>
    </xf>
    <xf numFmtId="167" fontId="9" fillId="0" borderId="4" xfId="0" applyNumberFormat="1" applyFont="1" applyBorder="1" applyAlignment="1" applyProtection="1">
      <alignment horizontal="center"/>
      <protection hidden="1"/>
    </xf>
    <xf numFmtId="0" fontId="11" fillId="0" borderId="0" xfId="0" applyFont="1" applyProtection="1">
      <protection hidden="1"/>
    </xf>
    <xf numFmtId="167" fontId="9" fillId="0" borderId="15" xfId="0" applyNumberFormat="1" applyFont="1" applyBorder="1" applyAlignment="1" applyProtection="1">
      <alignment horizontal="center"/>
      <protection hidden="1"/>
    </xf>
    <xf numFmtId="0" fontId="9" fillId="0" borderId="16" xfId="0" applyFont="1" applyBorder="1" applyProtection="1">
      <protection hidden="1"/>
    </xf>
    <xf numFmtId="167" fontId="9" fillId="0" borderId="21" xfId="0" applyNumberFormat="1" applyFont="1" applyBorder="1" applyAlignment="1" applyProtection="1">
      <alignment horizontal="center"/>
      <protection hidden="1"/>
    </xf>
    <xf numFmtId="0" fontId="11" fillId="4" borderId="1" xfId="0" applyFont="1" applyFill="1" applyBorder="1" applyAlignment="1" applyProtection="1">
      <alignment horizontal="centerContinuous"/>
      <protection hidden="1"/>
    </xf>
    <xf numFmtId="0" fontId="0" fillId="4" borderId="2" xfId="0" applyFill="1" applyBorder="1" applyAlignment="1" applyProtection="1">
      <alignment horizontal="centerContinuous"/>
      <protection hidden="1"/>
    </xf>
    <xf numFmtId="0" fontId="9" fillId="4" borderId="22" xfId="0" applyFont="1" applyFill="1" applyBorder="1" applyAlignment="1" applyProtection="1">
      <alignment horizontal="centerContinuous" vertical="center" wrapText="1"/>
      <protection hidden="1"/>
    </xf>
    <xf numFmtId="167" fontId="9" fillId="2" borderId="4" xfId="0" applyNumberFormat="1" applyFont="1" applyFill="1" applyBorder="1" applyAlignment="1" applyProtection="1">
      <alignment horizontal="center"/>
      <protection locked="0"/>
    </xf>
    <xf numFmtId="0" fontId="12" fillId="0" borderId="0" xfId="0" applyFont="1" applyAlignment="1" applyProtection="1">
      <alignment horizontal="center" wrapText="1"/>
      <protection hidden="1"/>
    </xf>
    <xf numFmtId="0" fontId="9" fillId="0" borderId="2" xfId="0" applyFont="1" applyBorder="1" applyProtection="1">
      <protection hidden="1"/>
    </xf>
    <xf numFmtId="0" fontId="11" fillId="0" borderId="2" xfId="0" applyFont="1" applyBorder="1" applyAlignment="1" applyProtection="1">
      <alignment horizontal="center"/>
      <protection hidden="1"/>
    </xf>
    <xf numFmtId="0" fontId="9" fillId="0" borderId="22" xfId="0" applyFont="1" applyBorder="1" applyProtection="1">
      <protection hidden="1"/>
    </xf>
    <xf numFmtId="49" fontId="9" fillId="0" borderId="9" xfId="0" applyNumberFormat="1" applyFont="1" applyBorder="1" applyAlignment="1" applyProtection="1">
      <alignment horizontal="left"/>
      <protection hidden="1"/>
    </xf>
    <xf numFmtId="0" fontId="9" fillId="0" borderId="23" xfId="0" applyFont="1" applyBorder="1" applyProtection="1">
      <protection hidden="1"/>
    </xf>
    <xf numFmtId="0" fontId="11" fillId="0" borderId="9" xfId="0" applyFont="1" applyBorder="1" applyProtection="1">
      <protection hidden="1"/>
    </xf>
    <xf numFmtId="0" fontId="0" fillId="0" borderId="0" xfId="0" applyAlignment="1">
      <alignment wrapText="1"/>
    </xf>
    <xf numFmtId="165" fontId="9" fillId="2" borderId="0" xfId="0" applyNumberFormat="1" applyFont="1" applyFill="1" applyAlignment="1" applyProtection="1">
      <alignment vertical="center"/>
      <protection hidden="1"/>
    </xf>
    <xf numFmtId="167" fontId="9" fillId="4" borderId="24" xfId="0" applyNumberFormat="1" applyFont="1" applyFill="1" applyBorder="1" applyAlignment="1" applyProtection="1">
      <alignment horizontal="center" vertical="center"/>
      <protection hidden="1"/>
    </xf>
    <xf numFmtId="168" fontId="9" fillId="0" borderId="4" xfId="0" applyNumberFormat="1" applyFont="1" applyBorder="1" applyAlignment="1" applyProtection="1">
      <alignment horizontal="center"/>
      <protection hidden="1"/>
    </xf>
    <xf numFmtId="0" fontId="6" fillId="0" borderId="0" xfId="0" applyFont="1"/>
    <xf numFmtId="0" fontId="6" fillId="0" borderId="0" xfId="0" applyFont="1" applyAlignment="1">
      <alignment vertical="center"/>
    </xf>
    <xf numFmtId="49" fontId="6" fillId="0" borderId="25" xfId="0" applyNumberFormat="1" applyFont="1" applyBorder="1"/>
    <xf numFmtId="49" fontId="5" fillId="0" borderId="9" xfId="0" applyNumberFormat="1" applyFont="1" applyBorder="1"/>
    <xf numFmtId="49" fontId="5" fillId="0" borderId="0" xfId="0" applyNumberFormat="1" applyFont="1"/>
    <xf numFmtId="1" fontId="6" fillId="0" borderId="0" xfId="0" applyNumberFormat="1" applyFont="1" applyAlignment="1">
      <alignment horizontal="center"/>
    </xf>
    <xf numFmtId="49" fontId="6" fillId="0" borderId="9" xfId="0" applyNumberFormat="1" applyFont="1" applyBorder="1"/>
    <xf numFmtId="0" fontId="6" fillId="0" borderId="9" xfId="0" applyFont="1" applyBorder="1" applyAlignment="1">
      <alignment horizontal="left"/>
    </xf>
    <xf numFmtId="0" fontId="6" fillId="0" borderId="9" xfId="0" applyFont="1" applyBorder="1"/>
    <xf numFmtId="11" fontId="9" fillId="0" borderId="4" xfId="0" applyNumberFormat="1" applyFont="1" applyBorder="1" applyAlignment="1" applyProtection="1">
      <alignment horizontal="center"/>
      <protection hidden="1"/>
    </xf>
    <xf numFmtId="11" fontId="9" fillId="0" borderId="21" xfId="0" applyNumberFormat="1" applyFont="1" applyBorder="1" applyAlignment="1" applyProtection="1">
      <alignment horizontal="center"/>
      <protection hidden="1"/>
    </xf>
    <xf numFmtId="0" fontId="0" fillId="0" borderId="0" xfId="0" applyAlignment="1" applyProtection="1">
      <alignment vertical="center"/>
      <protection hidden="1"/>
    </xf>
    <xf numFmtId="0" fontId="13" fillId="0" borderId="16" xfId="0" applyFont="1" applyBorder="1" applyAlignment="1" applyProtection="1">
      <alignment vertical="center"/>
      <protection hidden="1"/>
    </xf>
    <xf numFmtId="0" fontId="9" fillId="0" borderId="26" xfId="0" applyFont="1" applyBorder="1" applyAlignment="1" applyProtection="1">
      <alignment horizontal="center" vertical="center"/>
      <protection hidden="1"/>
    </xf>
    <xf numFmtId="3" fontId="9" fillId="2" borderId="21" xfId="0" applyNumberFormat="1" applyFont="1" applyFill="1" applyBorder="1" applyAlignment="1" applyProtection="1">
      <alignment horizontal="center" vertical="center"/>
      <protection locked="0"/>
    </xf>
    <xf numFmtId="0" fontId="13"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3" fontId="9" fillId="0" borderId="0" xfId="0" applyNumberFormat="1" applyFont="1" applyAlignment="1" applyProtection="1">
      <alignment horizontal="center" vertical="center"/>
      <protection locked="0"/>
    </xf>
    <xf numFmtId="0" fontId="16" fillId="0" borderId="0" xfId="0" applyFont="1" applyAlignment="1" applyProtection="1">
      <alignment horizontal="right"/>
      <protection hidden="1"/>
    </xf>
    <xf numFmtId="0" fontId="0" fillId="0" borderId="0" xfId="0" applyAlignment="1">
      <alignment horizontal="right"/>
    </xf>
    <xf numFmtId="0" fontId="16" fillId="0" borderId="0" xfId="0" applyFont="1" applyAlignment="1" applyProtection="1">
      <alignment horizontal="center"/>
      <protection hidden="1"/>
    </xf>
    <xf numFmtId="0" fontId="0" fillId="0" borderId="0" xfId="0" applyAlignment="1">
      <alignment horizontal="center"/>
    </xf>
    <xf numFmtId="167" fontId="0" fillId="0" borderId="0" xfId="0" applyNumberFormat="1" applyAlignment="1">
      <alignment horizontal="center"/>
    </xf>
    <xf numFmtId="11" fontId="11" fillId="0" borderId="27" xfId="0" applyNumberFormat="1" applyFont="1" applyBorder="1" applyAlignment="1" applyProtection="1">
      <alignment horizontal="center"/>
      <protection hidden="1"/>
    </xf>
    <xf numFmtId="0" fontId="11" fillId="2" borderId="28" xfId="0" applyFont="1" applyFill="1" applyBorder="1" applyAlignment="1" applyProtection="1">
      <alignment horizontal="center"/>
      <protection hidden="1"/>
    </xf>
    <xf numFmtId="0" fontId="12" fillId="0" borderId="0" xfId="0" applyFont="1" applyAlignment="1" applyProtection="1">
      <alignment horizontal="left"/>
      <protection hidden="1"/>
    </xf>
    <xf numFmtId="49" fontId="9" fillId="0" borderId="2" xfId="0" applyNumberFormat="1" applyFont="1" applyBorder="1" applyAlignment="1" applyProtection="1">
      <alignment horizontal="left"/>
      <protection hidden="1"/>
    </xf>
    <xf numFmtId="0" fontId="9" fillId="0" borderId="0" xfId="0" applyFont="1" applyAlignment="1" applyProtection="1">
      <alignment horizontal="left" vertical="center"/>
      <protection hidden="1"/>
    </xf>
    <xf numFmtId="0" fontId="12" fillId="0" borderId="9" xfId="0" applyFont="1" applyBorder="1" applyAlignment="1" applyProtection="1">
      <alignment horizontal="center"/>
      <protection hidden="1"/>
    </xf>
    <xf numFmtId="0" fontId="12" fillId="0" borderId="0" xfId="0" applyFont="1" applyAlignment="1" applyProtection="1">
      <alignment horizontal="center"/>
      <protection hidden="1"/>
    </xf>
    <xf numFmtId="0" fontId="9" fillId="0" borderId="0" xfId="0" applyFont="1" applyAlignment="1" applyProtection="1">
      <alignment horizontal="center"/>
      <protection locked="0" hidden="1"/>
    </xf>
    <xf numFmtId="49" fontId="6" fillId="0" borderId="29" xfId="0" applyNumberFormat="1" applyFont="1" applyBorder="1"/>
    <xf numFmtId="0" fontId="6" fillId="0" borderId="25" xfId="0" applyFont="1" applyBorder="1" applyAlignment="1">
      <alignment horizontal="left" vertical="center"/>
    </xf>
    <xf numFmtId="49" fontId="6" fillId="0" borderId="30" xfId="0" applyNumberFormat="1" applyFont="1" applyBorder="1"/>
    <xf numFmtId="0" fontId="20" fillId="0" borderId="0" xfId="0" applyFont="1" applyAlignment="1" applyProtection="1">
      <alignment horizontal="left"/>
      <protection hidden="1"/>
    </xf>
    <xf numFmtId="49" fontId="9" fillId="0" borderId="16" xfId="0" applyNumberFormat="1" applyFont="1" applyBorder="1" applyAlignment="1" applyProtection="1">
      <alignment horizontal="left"/>
      <protection hidden="1"/>
    </xf>
    <xf numFmtId="49" fontId="5" fillId="0" borderId="1" xfId="0" applyNumberFormat="1" applyFont="1" applyBorder="1"/>
    <xf numFmtId="49" fontId="5" fillId="0" borderId="2" xfId="0" applyNumberFormat="1" applyFont="1" applyBorder="1"/>
    <xf numFmtId="1" fontId="6" fillId="0" borderId="2" xfId="0" applyNumberFormat="1" applyFont="1" applyBorder="1" applyAlignment="1">
      <alignment horizontal="center"/>
    </xf>
    <xf numFmtId="49" fontId="6" fillId="0" borderId="0" xfId="0" applyNumberFormat="1" applyFont="1" applyAlignment="1">
      <alignment horizontal="center"/>
    </xf>
    <xf numFmtId="1" fontId="6" fillId="0" borderId="0" xfId="0" applyNumberFormat="1" applyFont="1"/>
    <xf numFmtId="1" fontId="19" fillId="0" borderId="0" xfId="0" applyNumberFormat="1" applyFont="1"/>
    <xf numFmtId="49" fontId="6" fillId="0" borderId="0" xfId="0" applyNumberFormat="1" applyFont="1"/>
    <xf numFmtId="0" fontId="20" fillId="0" borderId="0" xfId="0" applyFont="1" applyProtection="1">
      <protection hidden="1"/>
    </xf>
    <xf numFmtId="0" fontId="16" fillId="0" borderId="0" xfId="0" applyFont="1" applyAlignment="1" applyProtection="1">
      <alignment horizontal="left"/>
      <protection hidden="1"/>
    </xf>
    <xf numFmtId="49" fontId="2" fillId="0" borderId="9" xfId="0" applyNumberFormat="1" applyFont="1" applyBorder="1" applyAlignment="1" applyProtection="1">
      <alignment horizontal="left"/>
      <protection hidden="1"/>
    </xf>
    <xf numFmtId="0" fontId="23" fillId="0" borderId="0" xfId="0" applyFont="1" applyAlignment="1">
      <alignment horizontal="left"/>
    </xf>
    <xf numFmtId="0" fontId="2" fillId="0" borderId="2" xfId="0" applyFont="1" applyBorder="1"/>
    <xf numFmtId="167" fontId="2" fillId="0" borderId="0" xfId="0" applyNumberFormat="1" applyFont="1"/>
    <xf numFmtId="0" fontId="2" fillId="0" borderId="0" xfId="0" applyFont="1"/>
    <xf numFmtId="49" fontId="2" fillId="0" borderId="0" xfId="0" applyNumberFormat="1" applyFont="1"/>
    <xf numFmtId="11" fontId="2" fillId="0" borderId="0" xfId="0" applyNumberFormat="1" applyFont="1"/>
    <xf numFmtId="0" fontId="2" fillId="0" borderId="0" xfId="0" applyFont="1" applyAlignment="1">
      <alignment wrapText="1"/>
    </xf>
    <xf numFmtId="1" fontId="2" fillId="0" borderId="0" xfId="0" applyNumberFormat="1" applyFont="1"/>
    <xf numFmtId="0" fontId="6" fillId="0" borderId="57" xfId="0" applyFont="1" applyBorder="1" applyAlignment="1">
      <alignment horizontal="center"/>
    </xf>
    <xf numFmtId="49" fontId="6" fillId="0" borderId="58" xfId="0" applyNumberFormat="1" applyFont="1" applyBorder="1" applyAlignment="1">
      <alignment horizontal="center"/>
    </xf>
    <xf numFmtId="1" fontId="6" fillId="0" borderId="59" xfId="0" applyNumberFormat="1" applyFont="1" applyBorder="1" applyAlignment="1">
      <alignment horizontal="center"/>
    </xf>
    <xf numFmtId="1" fontId="6" fillId="0" borderId="60" xfId="0" applyNumberFormat="1" applyFont="1" applyBorder="1" applyAlignment="1">
      <alignment horizontal="center"/>
    </xf>
    <xf numFmtId="0" fontId="6" fillId="0" borderId="61" xfId="0" applyFont="1" applyBorder="1" applyAlignment="1">
      <alignment horizontal="center"/>
    </xf>
    <xf numFmtId="49" fontId="6" fillId="0" borderId="62" xfId="0" applyNumberFormat="1" applyFont="1" applyBorder="1" applyAlignment="1">
      <alignment horizontal="center"/>
    </xf>
    <xf numFmtId="1" fontId="6" fillId="0" borderId="63" xfId="0" applyNumberFormat="1" applyFont="1" applyBorder="1" applyAlignment="1">
      <alignment horizontal="center"/>
    </xf>
    <xf numFmtId="167" fontId="27" fillId="0" borderId="64" xfId="0" applyNumberFormat="1" applyFont="1" applyBorder="1" applyAlignment="1">
      <alignment horizontal="center"/>
    </xf>
    <xf numFmtId="167" fontId="6" fillId="0" borderId="63" xfId="0" applyNumberFormat="1" applyFont="1" applyBorder="1" applyAlignment="1">
      <alignment horizontal="center"/>
    </xf>
    <xf numFmtId="49" fontId="6" fillId="0" borderId="65" xfId="0" applyNumberFormat="1" applyFont="1" applyBorder="1" applyAlignment="1">
      <alignment horizontal="center"/>
    </xf>
    <xf numFmtId="1" fontId="6" fillId="0" borderId="66" xfId="0" applyNumberFormat="1" applyFont="1" applyBorder="1" applyAlignment="1">
      <alignment horizontal="center"/>
    </xf>
    <xf numFmtId="11" fontId="6" fillId="0" borderId="63" xfId="0" applyNumberFormat="1" applyFont="1" applyBorder="1" applyAlignment="1">
      <alignment horizontal="center"/>
    </xf>
    <xf numFmtId="49" fontId="6" fillId="0" borderId="67" xfId="0" applyNumberFormat="1" applyFont="1" applyBorder="1" applyAlignment="1">
      <alignment horizontal="center"/>
    </xf>
    <xf numFmtId="1" fontId="6" fillId="0" borderId="68" xfId="0" applyNumberFormat="1" applyFont="1" applyBorder="1" applyAlignment="1">
      <alignment horizontal="center"/>
    </xf>
    <xf numFmtId="1" fontId="6" fillId="0" borderId="69" xfId="0" applyNumberFormat="1" applyFont="1" applyBorder="1" applyAlignment="1">
      <alignment horizontal="center"/>
    </xf>
    <xf numFmtId="0" fontId="6" fillId="0" borderId="16" xfId="0" applyFont="1" applyBorder="1"/>
    <xf numFmtId="0" fontId="6" fillId="0" borderId="7" xfId="0" applyFont="1" applyBorder="1"/>
    <xf numFmtId="1" fontId="6" fillId="0" borderId="7" xfId="0" applyNumberFormat="1" applyFont="1" applyBorder="1"/>
    <xf numFmtId="1" fontId="19" fillId="0" borderId="7" xfId="0" applyNumberFormat="1" applyFont="1" applyBorder="1"/>
    <xf numFmtId="11" fontId="24" fillId="0" borderId="36" xfId="0" applyNumberFormat="1" applyFont="1" applyBorder="1" applyAlignment="1">
      <alignment horizontal="center" vertical="center"/>
    </xf>
    <xf numFmtId="11" fontId="5" fillId="0" borderId="10" xfId="0" applyNumberFormat="1" applyFont="1" applyBorder="1" applyAlignment="1">
      <alignment horizontal="center"/>
    </xf>
    <xf numFmtId="11" fontId="24" fillId="0" borderId="10" xfId="0" applyNumberFormat="1" applyFont="1" applyBorder="1" applyAlignment="1">
      <alignment horizontal="center"/>
    </xf>
    <xf numFmtId="0" fontId="2" fillId="0" borderId="0" xfId="0" applyFont="1" applyAlignment="1" applyProtection="1">
      <alignment horizontal="left"/>
      <protection hidden="1"/>
    </xf>
    <xf numFmtId="0" fontId="2" fillId="0" borderId="23" xfId="0" applyFont="1" applyBorder="1" applyAlignment="1">
      <alignment wrapText="1"/>
    </xf>
    <xf numFmtId="0" fontId="4" fillId="0" borderId="0" xfId="0" applyFont="1" applyAlignment="1">
      <alignment horizontal="centerContinuous"/>
    </xf>
    <xf numFmtId="1" fontId="5" fillId="0" borderId="0" xfId="0" applyNumberFormat="1" applyFont="1" applyAlignment="1">
      <alignment horizontal="centerContinuous"/>
    </xf>
    <xf numFmtId="1" fontId="18" fillId="0" borderId="0" xfId="0" applyNumberFormat="1" applyFont="1" applyAlignment="1">
      <alignment horizontal="centerContinuous"/>
    </xf>
    <xf numFmtId="0" fontId="5" fillId="0" borderId="0" xfId="0" applyFont="1" applyAlignment="1">
      <alignment horizontal="centerContinuous"/>
    </xf>
    <xf numFmtId="2" fontId="24" fillId="0" borderId="0" xfId="0" applyNumberFormat="1" applyFont="1" applyAlignment="1">
      <alignment horizontal="centerContinuous"/>
    </xf>
    <xf numFmtId="11" fontId="24" fillId="0" borderId="0" xfId="0" applyNumberFormat="1" applyFont="1" applyAlignment="1">
      <alignment horizontal="centerContinuous" vertical="center"/>
    </xf>
    <xf numFmtId="0" fontId="6" fillId="0" borderId="0" xfId="0" applyFont="1" applyAlignment="1">
      <alignment horizontal="center"/>
    </xf>
    <xf numFmtId="0" fontId="28" fillId="0" borderId="0" xfId="0" applyFont="1" applyAlignment="1">
      <alignment horizontal="left"/>
    </xf>
    <xf numFmtId="0" fontId="28" fillId="0" borderId="0" xfId="0" applyFont="1" applyAlignment="1">
      <alignment horizontal="center"/>
    </xf>
    <xf numFmtId="2" fontId="25" fillId="0" borderId="0" xfId="0" applyNumberFormat="1" applyFont="1" applyAlignment="1">
      <alignment horizontal="center"/>
    </xf>
    <xf numFmtId="11" fontId="25" fillId="0" borderId="0" xfId="0" applyNumberFormat="1" applyFont="1" applyAlignment="1">
      <alignment horizontal="center"/>
    </xf>
    <xf numFmtId="1" fontId="6" fillId="0" borderId="31" xfId="0" applyNumberFormat="1" applyFont="1" applyBorder="1" applyAlignment="1">
      <alignment horizontal="center"/>
    </xf>
    <xf numFmtId="1" fontId="19" fillId="0" borderId="3" xfId="0" applyNumberFormat="1" applyFont="1" applyBorder="1" applyAlignment="1">
      <alignment horizontal="center"/>
    </xf>
    <xf numFmtId="11" fontId="25" fillId="0" borderId="3" xfId="0" applyNumberFormat="1" applyFont="1" applyBorder="1" applyAlignment="1">
      <alignment horizontal="center"/>
    </xf>
    <xf numFmtId="11" fontId="25" fillId="0" borderId="8" xfId="0" applyNumberFormat="1" applyFont="1" applyBorder="1" applyAlignment="1">
      <alignment horizontal="center"/>
    </xf>
    <xf numFmtId="0" fontId="6" fillId="0" borderId="9" xfId="0" applyFont="1" applyBorder="1" applyAlignment="1">
      <alignment horizontal="center"/>
    </xf>
    <xf numFmtId="1" fontId="6" fillId="0" borderId="32" xfId="0" applyNumberFormat="1" applyFont="1" applyBorder="1" applyAlignment="1">
      <alignment horizontal="center"/>
    </xf>
    <xf numFmtId="1" fontId="19" fillId="0" borderId="10" xfId="0" applyNumberFormat="1" applyFont="1" applyBorder="1" applyAlignment="1">
      <alignment horizontal="center"/>
    </xf>
    <xf numFmtId="2" fontId="5" fillId="0" borderId="10" xfId="0" applyNumberFormat="1" applyFont="1" applyBorder="1" applyAlignment="1">
      <alignment horizontal="center"/>
    </xf>
    <xf numFmtId="2" fontId="24" fillId="0" borderId="10" xfId="0" applyNumberFormat="1" applyFont="1" applyBorder="1" applyAlignment="1">
      <alignment horizontal="center"/>
    </xf>
    <xf numFmtId="11" fontId="24" fillId="0" borderId="10" xfId="0" applyNumberFormat="1" applyFont="1" applyBorder="1" applyAlignment="1">
      <alignment horizontal="center" wrapText="1"/>
    </xf>
    <xf numFmtId="11" fontId="24" fillId="0" borderId="4" xfId="0" applyNumberFormat="1" applyFont="1" applyBorder="1" applyAlignment="1">
      <alignment horizontal="center"/>
    </xf>
    <xf numFmtId="1" fontId="5" fillId="0" borderId="32" xfId="0" applyNumberFormat="1" applyFont="1" applyBorder="1" applyAlignment="1">
      <alignment horizontal="center"/>
    </xf>
    <xf numFmtId="1" fontId="18" fillId="0" borderId="10" xfId="0" applyNumberFormat="1" applyFont="1" applyBorder="1" applyAlignment="1">
      <alignment horizontal="center"/>
    </xf>
    <xf numFmtId="0" fontId="5" fillId="0" borderId="33" xfId="0" applyFont="1" applyBorder="1" applyAlignment="1">
      <alignment horizontal="left" vertical="center"/>
    </xf>
    <xf numFmtId="1" fontId="5" fillId="0" borderId="34" xfId="0" applyNumberFormat="1" applyFont="1" applyBorder="1" applyAlignment="1">
      <alignment horizontal="center"/>
    </xf>
    <xf numFmtId="1" fontId="18" fillId="0" borderId="35" xfId="0" applyNumberFormat="1" applyFont="1" applyBorder="1" applyAlignment="1">
      <alignment horizontal="center"/>
    </xf>
    <xf numFmtId="11" fontId="5" fillId="0" borderId="36" xfId="0" applyNumberFormat="1" applyFont="1" applyBorder="1" applyAlignment="1">
      <alignment horizontal="center" vertical="center"/>
    </xf>
    <xf numFmtId="2" fontId="5" fillId="0" borderId="36" xfId="0" applyNumberFormat="1" applyFont="1" applyBorder="1" applyAlignment="1">
      <alignment horizontal="center" vertical="center"/>
    </xf>
    <xf numFmtId="2" fontId="24" fillId="0" borderId="36" xfId="0" applyNumberFormat="1" applyFont="1" applyBorder="1" applyAlignment="1">
      <alignment horizontal="center" vertical="center"/>
    </xf>
    <xf numFmtId="11" fontId="24" fillId="0" borderId="37" xfId="0" applyNumberFormat="1" applyFont="1" applyBorder="1" applyAlignment="1">
      <alignment horizontal="center" vertical="center"/>
    </xf>
    <xf numFmtId="11" fontId="6" fillId="0" borderId="60" xfId="0" applyNumberFormat="1" applyFont="1" applyBorder="1" applyAlignment="1">
      <alignment horizontal="center"/>
    </xf>
    <xf numFmtId="167" fontId="6" fillId="0" borderId="60" xfId="0" applyNumberFormat="1" applyFont="1" applyBorder="1" applyAlignment="1">
      <alignment horizontal="center"/>
    </xf>
    <xf numFmtId="0" fontId="30" fillId="0" borderId="0" xfId="0" applyFont="1" applyAlignment="1">
      <alignment horizontal="left" vertical="center"/>
    </xf>
    <xf numFmtId="0" fontId="6" fillId="0" borderId="63" xfId="0" applyFont="1" applyBorder="1" applyAlignment="1">
      <alignment horizontal="center"/>
    </xf>
    <xf numFmtId="0" fontId="27" fillId="0" borderId="61" xfId="0" applyFont="1" applyBorder="1" applyAlignment="1">
      <alignment horizontal="center"/>
    </xf>
    <xf numFmtId="11" fontId="6" fillId="0" borderId="69" xfId="0" applyNumberFormat="1" applyFont="1" applyBorder="1" applyAlignment="1">
      <alignment horizontal="center"/>
    </xf>
    <xf numFmtId="167" fontId="6" fillId="0" borderId="69" xfId="0" applyNumberFormat="1" applyFont="1" applyBorder="1" applyAlignment="1">
      <alignment horizontal="center"/>
    </xf>
    <xf numFmtId="2" fontId="2" fillId="0" borderId="2" xfId="0" applyNumberFormat="1" applyFont="1" applyBorder="1"/>
    <xf numFmtId="167" fontId="2" fillId="0" borderId="2" xfId="0" applyNumberFormat="1" applyFont="1" applyBorder="1"/>
    <xf numFmtId="167" fontId="2" fillId="0" borderId="22" xfId="0" applyNumberFormat="1" applyFont="1" applyBorder="1"/>
    <xf numFmtId="49" fontId="2" fillId="0" borderId="23" xfId="0" applyNumberFormat="1" applyFont="1" applyBorder="1"/>
    <xf numFmtId="0" fontId="2" fillId="0" borderId="23" xfId="0" applyFont="1" applyBorder="1"/>
    <xf numFmtId="49" fontId="23" fillId="0" borderId="9" xfId="0" applyNumberFormat="1" applyFont="1" applyBorder="1" applyAlignment="1">
      <alignment wrapText="1"/>
    </xf>
    <xf numFmtId="2" fontId="6" fillId="0" borderId="0" xfId="0" applyNumberFormat="1" applyFont="1"/>
    <xf numFmtId="11" fontId="6" fillId="0" borderId="0" xfId="0" applyNumberFormat="1" applyFont="1"/>
    <xf numFmtId="11" fontId="6" fillId="0" borderId="23" xfId="0" applyNumberFormat="1" applyFont="1" applyBorder="1"/>
    <xf numFmtId="2" fontId="2" fillId="0" borderId="0" xfId="0" applyNumberFormat="1" applyFont="1"/>
    <xf numFmtId="167" fontId="2" fillId="0" borderId="23" xfId="0" applyNumberFormat="1" applyFont="1" applyBorder="1"/>
    <xf numFmtId="1" fontId="19" fillId="0" borderId="0" xfId="0" applyNumberFormat="1" applyFont="1" applyAlignment="1">
      <alignment horizontal="center"/>
    </xf>
    <xf numFmtId="2" fontId="6" fillId="0" borderId="0" xfId="0" applyNumberFormat="1" applyFont="1" applyAlignment="1">
      <alignment horizontal="center"/>
    </xf>
    <xf numFmtId="11" fontId="6" fillId="0" borderId="0" xfId="0" applyNumberFormat="1" applyFont="1" applyAlignment="1">
      <alignment horizontal="center"/>
    </xf>
    <xf numFmtId="11" fontId="6" fillId="0" borderId="23" xfId="0" applyNumberFormat="1" applyFont="1" applyBorder="1" applyAlignment="1">
      <alignment horizontal="center"/>
    </xf>
    <xf numFmtId="0" fontId="6" fillId="0" borderId="7" xfId="0" applyFont="1" applyBorder="1" applyAlignment="1">
      <alignment horizontal="center"/>
    </xf>
    <xf numFmtId="2" fontId="6" fillId="0" borderId="7" xfId="0" applyNumberFormat="1" applyFont="1" applyBorder="1"/>
    <xf numFmtId="11" fontId="6" fillId="0" borderId="7" xfId="0" applyNumberFormat="1" applyFont="1" applyBorder="1"/>
    <xf numFmtId="11" fontId="6" fillId="0" borderId="71" xfId="0" applyNumberFormat="1" applyFont="1" applyBorder="1"/>
    <xf numFmtId="1" fontId="17" fillId="0" borderId="0" xfId="0" applyNumberFormat="1" applyFont="1"/>
    <xf numFmtId="2" fontId="26" fillId="0" borderId="0" xfId="0" applyNumberFormat="1" applyFont="1"/>
    <xf numFmtId="11" fontId="26" fillId="0" borderId="0" xfId="0" applyNumberFormat="1" applyFont="1"/>
    <xf numFmtId="11" fontId="25" fillId="0" borderId="0" xfId="0" applyNumberFormat="1" applyFont="1"/>
    <xf numFmtId="49" fontId="2" fillId="0" borderId="1" xfId="0" applyNumberFormat="1" applyFont="1" applyBorder="1" applyAlignment="1" applyProtection="1">
      <alignment horizontal="left"/>
      <protection hidden="1"/>
    </xf>
    <xf numFmtId="0" fontId="3" fillId="0" borderId="0" xfId="0" applyFont="1" applyAlignment="1" applyProtection="1">
      <alignment horizontal="center" wrapText="1"/>
      <protection hidden="1"/>
    </xf>
    <xf numFmtId="0" fontId="15" fillId="0" borderId="0" xfId="0" applyFont="1" applyAlignment="1" applyProtection="1">
      <alignment horizontal="center" wrapText="1"/>
      <protection hidden="1"/>
    </xf>
    <xf numFmtId="0" fontId="0" fillId="0" borderId="0" xfId="0" applyAlignment="1">
      <alignment wrapText="1"/>
    </xf>
    <xf numFmtId="0" fontId="12" fillId="0" borderId="38" xfId="0" applyFont="1" applyBorder="1" applyAlignment="1" applyProtection="1">
      <alignment horizontal="center" wrapText="1"/>
      <protection hidden="1"/>
    </xf>
    <xf numFmtId="0" fontId="0" fillId="0" borderId="39"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0" xfId="0" applyAlignment="1">
      <alignment horizontal="center" wrapText="1"/>
    </xf>
    <xf numFmtId="0" fontId="0" fillId="0" borderId="42" xfId="0" applyBorder="1" applyAlignment="1">
      <alignment horizont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12" fillId="0" borderId="39" xfId="0" applyFont="1" applyBorder="1" applyAlignment="1">
      <alignment wrapText="1"/>
    </xf>
    <xf numFmtId="0" fontId="12" fillId="0" borderId="40" xfId="0" applyFont="1" applyBorder="1" applyAlignment="1">
      <alignment wrapText="1"/>
    </xf>
    <xf numFmtId="0" fontId="12" fillId="0" borderId="41" xfId="0" applyFont="1" applyBorder="1" applyAlignment="1">
      <alignment wrapText="1"/>
    </xf>
    <xf numFmtId="0" fontId="12" fillId="0" borderId="0" xfId="0" applyFont="1" applyAlignment="1">
      <alignment wrapText="1"/>
    </xf>
    <xf numFmtId="0" fontId="12" fillId="0" borderId="42" xfId="0" applyFont="1"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13" fillId="4" borderId="11" xfId="0" applyFont="1" applyFill="1" applyBorder="1" applyAlignment="1" applyProtection="1">
      <alignment horizontal="left" vertical="center" wrapText="1"/>
      <protection hidden="1"/>
    </xf>
    <xf numFmtId="0" fontId="0" fillId="0" borderId="39" xfId="0" applyBorder="1" applyAlignment="1">
      <alignment wrapText="1"/>
    </xf>
    <xf numFmtId="0" fontId="0" fillId="0" borderId="9" xfId="0" applyBorder="1" applyAlignment="1">
      <alignment wrapText="1"/>
    </xf>
    <xf numFmtId="167" fontId="9" fillId="4" borderId="5" xfId="0" applyNumberFormat="1" applyFont="1" applyFill="1" applyBorder="1" applyAlignment="1" applyProtection="1">
      <alignment horizontal="center" vertical="center"/>
      <protection hidden="1"/>
    </xf>
    <xf numFmtId="0" fontId="0" fillId="0" borderId="4" xfId="0" applyBorder="1" applyAlignment="1" applyProtection="1">
      <alignment vertical="center"/>
      <protection hidden="1"/>
    </xf>
    <xf numFmtId="0" fontId="11" fillId="2" borderId="48" xfId="0" applyFont="1" applyFill="1" applyBorder="1" applyAlignment="1" applyProtection="1">
      <alignment horizontal="center"/>
      <protection locked="0"/>
    </xf>
    <xf numFmtId="0" fontId="0" fillId="0" borderId="49" xfId="0" applyBorder="1"/>
    <xf numFmtId="0" fontId="0" fillId="0" borderId="50" xfId="0" applyBorder="1"/>
    <xf numFmtId="0" fontId="13" fillId="4" borderId="51" xfId="0" applyFont="1" applyFill="1" applyBorder="1" applyAlignment="1" applyProtection="1">
      <alignment vertical="center"/>
      <protection hidden="1"/>
    </xf>
    <xf numFmtId="0" fontId="9" fillId="0" borderId="52" xfId="0" applyFont="1" applyBorder="1" applyAlignment="1">
      <alignment vertical="center"/>
    </xf>
    <xf numFmtId="0" fontId="14" fillId="0" borderId="11" xfId="0" applyFont="1" applyBorder="1" applyAlignment="1" applyProtection="1">
      <alignment wrapText="1"/>
      <protection hidden="1"/>
    </xf>
    <xf numFmtId="0" fontId="0" fillId="0" borderId="16" xfId="0" applyBorder="1" applyAlignment="1">
      <alignment wrapText="1"/>
    </xf>
    <xf numFmtId="0" fontId="0" fillId="0" borderId="7" xfId="0" applyBorder="1" applyAlignment="1">
      <alignment wrapText="1"/>
    </xf>
    <xf numFmtId="0" fontId="14" fillId="0" borderId="1" xfId="0" applyFont="1" applyBorder="1" applyAlignment="1" applyProtection="1">
      <alignment horizontal="left" vertical="center" wrapText="1"/>
      <protection hidden="1"/>
    </xf>
    <xf numFmtId="0" fontId="0" fillId="0" borderId="53" xfId="0" applyBorder="1" applyAlignment="1">
      <alignment vertical="center" wrapText="1"/>
    </xf>
    <xf numFmtId="0" fontId="0" fillId="0" borderId="9" xfId="0" applyBorder="1" applyAlignment="1">
      <alignment vertical="center" wrapText="1"/>
    </xf>
    <xf numFmtId="0" fontId="0" fillId="0" borderId="42" xfId="0" applyBorder="1" applyAlignment="1">
      <alignment vertical="center" wrapText="1"/>
    </xf>
    <xf numFmtId="0" fontId="9" fillId="0" borderId="0" xfId="0" applyFont="1" applyAlignment="1" applyProtection="1">
      <alignment wrapText="1"/>
      <protection hidden="1"/>
    </xf>
    <xf numFmtId="0" fontId="20" fillId="0" borderId="9" xfId="0" applyFont="1" applyBorder="1" applyAlignment="1" applyProtection="1">
      <alignment horizontal="center" vertical="center" wrapText="1"/>
      <protection hidden="1"/>
    </xf>
    <xf numFmtId="0" fontId="22" fillId="0" borderId="0" xfId="0" applyFont="1" applyAlignment="1">
      <alignment horizontal="center" wrapText="1"/>
    </xf>
    <xf numFmtId="167" fontId="9" fillId="2" borderId="5" xfId="0" applyNumberFormat="1" applyFont="1" applyFill="1" applyBorder="1" applyAlignment="1" applyProtection="1">
      <alignment horizontal="center" vertical="center"/>
      <protection locked="0"/>
    </xf>
    <xf numFmtId="167" fontId="9" fillId="2" borderId="21" xfId="0" applyNumberFormat="1" applyFont="1" applyFill="1" applyBorder="1" applyAlignment="1" applyProtection="1">
      <alignment horizontal="center" vertical="center"/>
      <protection locked="0"/>
    </xf>
    <xf numFmtId="0" fontId="12" fillId="0" borderId="9" xfId="0" applyFont="1" applyBorder="1" applyAlignment="1">
      <alignment vertical="center"/>
    </xf>
    <xf numFmtId="0" fontId="0" fillId="0" borderId="9" xfId="0" applyBorder="1" applyAlignment="1">
      <alignment vertical="center"/>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13" fillId="4" borderId="46" xfId="0" applyFont="1" applyFill="1" applyBorder="1" applyAlignment="1">
      <alignment wrapText="1"/>
    </xf>
    <xf numFmtId="0" fontId="0" fillId="4" borderId="12" xfId="0" applyFill="1" applyBorder="1" applyAlignment="1">
      <alignment wrapText="1"/>
    </xf>
    <xf numFmtId="0" fontId="0" fillId="0" borderId="47" xfId="0" applyBorder="1" applyAlignment="1">
      <alignment wrapText="1"/>
    </xf>
    <xf numFmtId="0" fontId="0" fillId="0" borderId="26" xfId="0" applyBorder="1" applyAlignment="1">
      <alignment wrapText="1"/>
    </xf>
    <xf numFmtId="0" fontId="0" fillId="0" borderId="21" xfId="0" applyBorder="1" applyAlignment="1">
      <alignment horizontal="center" vertical="center"/>
    </xf>
    <xf numFmtId="0" fontId="12" fillId="0" borderId="38" xfId="0" applyFont="1" applyBorder="1" applyAlignment="1" applyProtection="1">
      <alignment horizontal="center" vertical="center" wrapText="1"/>
      <protection hidden="1"/>
    </xf>
    <xf numFmtId="0" fontId="2" fillId="0" borderId="0" xfId="0" applyFont="1" applyAlignment="1" applyProtection="1">
      <alignment horizontal="left" wrapText="1"/>
      <protection hidden="1"/>
    </xf>
    <xf numFmtId="0" fontId="2" fillId="0" borderId="0" xfId="0" applyFont="1" applyAlignment="1" applyProtection="1">
      <alignment wrapText="1"/>
      <protection hidden="1"/>
    </xf>
    <xf numFmtId="0" fontId="9" fillId="0" borderId="0" xfId="0" applyFont="1" applyAlignment="1" applyProtection="1">
      <alignment horizontal="left" wrapText="1"/>
      <protection hidden="1"/>
    </xf>
    <xf numFmtId="0" fontId="9" fillId="0" borderId="0" xfId="0" applyFont="1" applyProtection="1">
      <protection hidden="1"/>
    </xf>
    <xf numFmtId="0" fontId="5" fillId="0" borderId="54" xfId="0" applyFont="1" applyBorder="1" applyAlignment="1">
      <alignment horizontal="center"/>
    </xf>
    <xf numFmtId="0" fontId="5" fillId="0" borderId="55" xfId="0" applyFont="1" applyBorder="1" applyAlignment="1">
      <alignment horizontal="center"/>
    </xf>
    <xf numFmtId="0" fontId="5" fillId="0" borderId="34" xfId="0" applyFont="1" applyBorder="1" applyAlignment="1">
      <alignment horizontal="center" vertical="center" wrapText="1"/>
    </xf>
    <xf numFmtId="0" fontId="6" fillId="0" borderId="56" xfId="0" applyFont="1" applyBorder="1" applyAlignment="1">
      <alignment horizontal="center" vertical="center" wrapText="1"/>
    </xf>
    <xf numFmtId="0" fontId="5" fillId="0" borderId="9" xfId="0" applyFont="1" applyBorder="1" applyAlignment="1">
      <alignment wrapText="1"/>
    </xf>
    <xf numFmtId="0" fontId="6" fillId="0" borderId="0" xfId="0" applyFont="1" applyAlignment="1">
      <alignment wrapText="1"/>
    </xf>
    <xf numFmtId="0" fontId="6" fillId="0" borderId="23" xfId="0" applyFont="1" applyBorder="1" applyAlignment="1">
      <alignment wrapText="1"/>
    </xf>
    <xf numFmtId="49" fontId="5" fillId="0" borderId="9" xfId="0" applyNumberFormat="1" applyFont="1" applyBorder="1" applyAlignment="1">
      <alignment wrapText="1"/>
    </xf>
    <xf numFmtId="0" fontId="0" fillId="0" borderId="23" xfId="0" applyBorder="1" applyAlignment="1">
      <alignment wrapText="1"/>
    </xf>
    <xf numFmtId="0" fontId="6" fillId="0" borderId="9" xfId="0" applyFont="1" applyBorder="1" applyAlignment="1">
      <alignment wrapText="1"/>
    </xf>
    <xf numFmtId="167" fontId="9" fillId="0" borderId="15" xfId="0" applyNumberFormat="1" applyFont="1" applyBorder="1" applyAlignment="1" applyProtection="1">
      <alignment horizontal="center"/>
      <protection locked="0" hidden="1"/>
    </xf>
    <xf numFmtId="167" fontId="9" fillId="0" borderId="21" xfId="0" applyNumberFormat="1" applyFont="1" applyBorder="1" applyAlignment="1" applyProtection="1">
      <alignment horizontal="center"/>
      <protection locked="0" hidden="1"/>
    </xf>
    <xf numFmtId="2" fontId="5" fillId="0" borderId="72" xfId="0" applyNumberFormat="1" applyFont="1" applyBorder="1" applyAlignment="1">
      <alignment horizontal="center"/>
    </xf>
    <xf numFmtId="0" fontId="11" fillId="0" borderId="73" xfId="0" applyFont="1" applyBorder="1" applyAlignment="1">
      <alignment horizontal="center"/>
    </xf>
    <xf numFmtId="0" fontId="11" fillId="0" borderId="74" xfId="0" applyFont="1" applyBorder="1" applyAlignment="1">
      <alignment horizontal="center"/>
    </xf>
    <xf numFmtId="2" fontId="5" fillId="0" borderId="75" xfId="0" applyNumberFormat="1" applyFont="1" applyBorder="1" applyAlignment="1">
      <alignment horizontal="center"/>
    </xf>
    <xf numFmtId="0" fontId="0" fillId="0" borderId="76" xfId="0" applyBorder="1" applyAlignment="1">
      <alignment horizontal="center"/>
    </xf>
    <xf numFmtId="2" fontId="24" fillId="0" borderId="43" xfId="0" applyNumberFormat="1" applyFont="1"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2" fontId="24" fillId="0" borderId="12" xfId="0" applyNumberFormat="1" applyFont="1" applyBorder="1" applyAlignment="1">
      <alignment horizontal="center"/>
    </xf>
    <xf numFmtId="0" fontId="0" fillId="0" borderId="10" xfId="0" applyBorder="1" applyAlignment="1">
      <alignment horizontal="center"/>
    </xf>
    <xf numFmtId="2" fontId="24" fillId="0" borderId="77" xfId="0" applyNumberFormat="1" applyFont="1" applyBorder="1" applyAlignment="1">
      <alignment horizontal="center"/>
    </xf>
    <xf numFmtId="165" fontId="25" fillId="0" borderId="60" xfId="1" applyNumberFormat="1" applyFont="1" applyBorder="1" applyAlignment="1">
      <alignment horizontal="center"/>
    </xf>
    <xf numFmtId="0" fontId="25" fillId="0" borderId="60" xfId="1" applyFont="1" applyBorder="1" applyAlignment="1">
      <alignment horizontal="center"/>
    </xf>
    <xf numFmtId="167" fontId="32" fillId="0" borderId="77" xfId="0" applyNumberFormat="1" applyFont="1" applyBorder="1" applyAlignment="1">
      <alignment horizontal="center" wrapText="1"/>
    </xf>
    <xf numFmtId="167" fontId="32" fillId="0" borderId="43" xfId="0" applyNumberFormat="1" applyFont="1" applyBorder="1" applyAlignment="1">
      <alignment horizontal="center" wrapText="1"/>
    </xf>
    <xf numFmtId="165" fontId="25" fillId="0" borderId="63" xfId="1" applyNumberFormat="1" applyFont="1" applyBorder="1" applyAlignment="1">
      <alignment horizontal="center"/>
    </xf>
    <xf numFmtId="0" fontId="25" fillId="0" borderId="63" xfId="1" applyFont="1" applyBorder="1" applyAlignment="1">
      <alignment horizontal="center"/>
    </xf>
    <xf numFmtId="167" fontId="32" fillId="0" borderId="63" xfId="0" applyNumberFormat="1" applyFont="1" applyBorder="1" applyAlignment="1">
      <alignment horizontal="center" wrapText="1"/>
    </xf>
    <xf numFmtId="167" fontId="32" fillId="0" borderId="75" xfId="0" applyNumberFormat="1" applyFont="1" applyBorder="1" applyAlignment="1">
      <alignment horizontal="center" wrapText="1"/>
    </xf>
    <xf numFmtId="0" fontId="27" fillId="0" borderId="63" xfId="1" applyFont="1" applyBorder="1" applyAlignment="1">
      <alignment horizontal="center"/>
    </xf>
    <xf numFmtId="165" fontId="27" fillId="0" borderId="63" xfId="1" applyNumberFormat="1" applyFont="1" applyBorder="1" applyAlignment="1">
      <alignment horizontal="center"/>
    </xf>
    <xf numFmtId="2" fontId="25" fillId="0" borderId="63" xfId="1" applyNumberFormat="1" applyFont="1" applyBorder="1" applyAlignment="1">
      <alignment horizontal="center"/>
    </xf>
    <xf numFmtId="0" fontId="6" fillId="0" borderId="75" xfId="0" applyFont="1" applyBorder="1" applyAlignment="1">
      <alignment horizontal="center"/>
    </xf>
    <xf numFmtId="2" fontId="5" fillId="0" borderId="38" xfId="0"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0" xfId="0" applyFont="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165" fontId="25" fillId="0" borderId="69" xfId="1" applyNumberFormat="1" applyFont="1" applyBorder="1" applyAlignment="1">
      <alignment horizontal="center"/>
    </xf>
    <xf numFmtId="0" fontId="25" fillId="0" borderId="69" xfId="1" applyFont="1" applyBorder="1" applyAlignment="1">
      <alignment horizontal="center"/>
    </xf>
    <xf numFmtId="167" fontId="32" fillId="0" borderId="69" xfId="0" applyNumberFormat="1" applyFont="1" applyBorder="1" applyAlignment="1">
      <alignment horizontal="center" wrapText="1"/>
    </xf>
    <xf numFmtId="167" fontId="32" fillId="0" borderId="78" xfId="0" applyNumberFormat="1" applyFont="1" applyBorder="1" applyAlignment="1">
      <alignment horizontal="center" wrapText="1"/>
    </xf>
    <xf numFmtId="11" fontId="25" fillId="0" borderId="60" xfId="1" applyNumberFormat="1" applyFont="1" applyBorder="1" applyAlignment="1">
      <alignment horizontal="center"/>
    </xf>
    <xf numFmtId="167" fontId="27" fillId="0" borderId="60" xfId="1" applyNumberFormat="1" applyFont="1" applyBorder="1" applyAlignment="1">
      <alignment horizontal="center"/>
    </xf>
    <xf numFmtId="167" fontId="25" fillId="0" borderId="60" xfId="1" applyNumberFormat="1" applyFont="1" applyBorder="1" applyAlignment="1">
      <alignment horizontal="center"/>
    </xf>
    <xf numFmtId="167" fontId="25" fillId="0" borderId="24" xfId="1" applyNumberFormat="1" applyFont="1" applyBorder="1" applyAlignment="1">
      <alignment horizontal="center"/>
    </xf>
    <xf numFmtId="11" fontId="25" fillId="0" borderId="63" xfId="1" applyNumberFormat="1" applyFont="1" applyBorder="1" applyAlignment="1">
      <alignment horizontal="center"/>
    </xf>
    <xf numFmtId="167" fontId="25" fillId="0" borderId="63" xfId="1" applyNumberFormat="1" applyFont="1" applyBorder="1" applyAlignment="1">
      <alignment horizontal="center"/>
    </xf>
    <xf numFmtId="167" fontId="25" fillId="0" borderId="64" xfId="1" applyNumberFormat="1" applyFont="1" applyBorder="1" applyAlignment="1">
      <alignment horizontal="center"/>
    </xf>
    <xf numFmtId="11" fontId="27" fillId="0" borderId="63" xfId="1" applyNumberFormat="1" applyFont="1" applyBorder="1" applyAlignment="1">
      <alignment horizontal="center"/>
    </xf>
    <xf numFmtId="11" fontId="27" fillId="0" borderId="64" xfId="1" applyNumberFormat="1" applyFont="1" applyBorder="1" applyAlignment="1">
      <alignment horizontal="center"/>
    </xf>
    <xf numFmtId="167" fontId="27" fillId="0" borderId="63" xfId="1" applyNumberFormat="1" applyFont="1" applyBorder="1" applyAlignment="1">
      <alignment horizontal="center"/>
    </xf>
    <xf numFmtId="167" fontId="27" fillId="0" borderId="64" xfId="1" applyNumberFormat="1" applyFont="1" applyBorder="1" applyAlignment="1">
      <alignment horizontal="center"/>
    </xf>
    <xf numFmtId="11" fontId="25" fillId="0" borderId="64" xfId="1" applyNumberFormat="1" applyFont="1" applyBorder="1" applyAlignment="1">
      <alignment horizontal="center"/>
    </xf>
    <xf numFmtId="1" fontId="27" fillId="0" borderId="66" xfId="0" applyNumberFormat="1" applyFont="1" applyBorder="1" applyAlignment="1">
      <alignment horizontal="center"/>
    </xf>
    <xf numFmtId="1" fontId="27" fillId="0" borderId="63" xfId="0" applyNumberFormat="1" applyFont="1" applyBorder="1" applyAlignment="1">
      <alignment horizontal="center"/>
    </xf>
    <xf numFmtId="0" fontId="11" fillId="0" borderId="39" xfId="0" applyFont="1" applyBorder="1" applyAlignment="1">
      <alignment horizontal="center" wrapText="1"/>
    </xf>
    <xf numFmtId="0" fontId="11" fillId="0" borderId="79" xfId="0" applyFont="1" applyBorder="1" applyAlignment="1">
      <alignment horizontal="center" wrapText="1"/>
    </xf>
    <xf numFmtId="0" fontId="11" fillId="0" borderId="0" xfId="0" applyFont="1" applyAlignment="1">
      <alignment horizontal="center" wrapText="1"/>
    </xf>
    <xf numFmtId="0" fontId="11" fillId="0" borderId="23" xfId="0" applyFont="1" applyBorder="1" applyAlignment="1">
      <alignment horizontal="center" wrapText="1"/>
    </xf>
    <xf numFmtId="0" fontId="11" fillId="0" borderId="44" xfId="0" applyFont="1" applyBorder="1" applyAlignment="1">
      <alignment horizontal="center" wrapText="1"/>
    </xf>
    <xf numFmtId="0" fontId="11" fillId="0" borderId="80" xfId="0" applyFont="1" applyBorder="1" applyAlignment="1">
      <alignment horizontal="center" wrapText="1"/>
    </xf>
    <xf numFmtId="11" fontId="25" fillId="0" borderId="69" xfId="1" applyNumberFormat="1" applyFont="1" applyBorder="1" applyAlignment="1">
      <alignment horizontal="center"/>
    </xf>
    <xf numFmtId="167" fontId="25" fillId="0" borderId="69" xfId="1" applyNumberFormat="1" applyFont="1" applyBorder="1" applyAlignment="1">
      <alignment horizontal="center"/>
    </xf>
    <xf numFmtId="167" fontId="25" fillId="0" borderId="70" xfId="1" applyNumberFormat="1" applyFont="1" applyBorder="1" applyAlignment="1">
      <alignment horizontal="center"/>
    </xf>
  </cellXfs>
  <cellStyles count="2">
    <cellStyle name="Normal" xfId="0" builtinId="0"/>
    <cellStyle name="Normal 2" xfId="1" xr:uid="{BF6FBD84-165B-473F-BA00-86BB925CD2B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E224"/>
  <sheetViews>
    <sheetView zoomScaleNormal="100" workbookViewId="0">
      <selection activeCell="B3" sqref="B3"/>
    </sheetView>
  </sheetViews>
  <sheetFormatPr defaultColWidth="9.1796875" defaultRowHeight="12.5" x14ac:dyDescent="0.25"/>
  <cols>
    <col min="1" max="1" width="1.7265625" style="10" customWidth="1"/>
    <col min="2" max="2" width="43.54296875" style="10" customWidth="1"/>
    <col min="3" max="3" width="8.81640625" style="10" customWidth="1"/>
    <col min="4" max="4" width="8.7265625" style="12" customWidth="1"/>
    <col min="5" max="5" width="1.453125" style="12" customWidth="1"/>
    <col min="6" max="6" width="10.1796875" style="12" customWidth="1"/>
    <col min="7" max="7" width="17" style="12" customWidth="1"/>
    <col min="8" max="8" width="10" style="12" customWidth="1"/>
    <col min="9" max="9" width="11.7265625" style="10" customWidth="1"/>
    <col min="10" max="10" width="3.26953125" style="10" customWidth="1"/>
    <col min="11" max="11" width="36.1796875" style="12" hidden="1" customWidth="1"/>
    <col min="12" max="12" width="19.453125" style="17" hidden="1" customWidth="1"/>
    <col min="13" max="13" width="6.54296875" style="12" hidden="1" customWidth="1"/>
    <col min="14" max="14" width="8.1796875" style="12" hidden="1" customWidth="1"/>
    <col min="15" max="15" width="23.26953125" style="10" hidden="1" customWidth="1"/>
    <col min="16" max="16" width="12.54296875" style="10" hidden="1" customWidth="1"/>
    <col min="17" max="17" width="12.54296875" style="10" customWidth="1"/>
    <col min="18" max="18" width="11.26953125" style="10" customWidth="1"/>
    <col min="19" max="19" width="0.81640625" style="10" customWidth="1"/>
    <col min="20" max="16384" width="9.1796875" style="10"/>
  </cols>
  <sheetData>
    <row r="1" spans="1:28" s="9" customFormat="1" ht="73.5" customHeight="1" x14ac:dyDescent="0.35">
      <c r="B1" s="214" t="s">
        <v>320</v>
      </c>
      <c r="C1" s="215"/>
      <c r="D1" s="215"/>
      <c r="E1" s="215"/>
      <c r="F1" s="215"/>
      <c r="G1" s="215"/>
      <c r="H1" s="215"/>
      <c r="I1" s="216"/>
      <c r="K1" s="118"/>
      <c r="L1" s="92"/>
      <c r="M1" s="94"/>
      <c r="N1" s="94"/>
    </row>
    <row r="2" spans="1:28" ht="6.75" customHeight="1" thickBot="1" x14ac:dyDescent="0.35">
      <c r="B2" s="11"/>
      <c r="C2" s="11"/>
      <c r="D2" s="11"/>
      <c r="E2" s="11"/>
      <c r="F2" s="11"/>
      <c r="G2" s="11"/>
      <c r="H2" s="11"/>
    </row>
    <row r="3" spans="1:28" ht="13.5" thickTop="1" x14ac:dyDescent="0.3">
      <c r="B3" s="213" t="s">
        <v>316</v>
      </c>
      <c r="C3" s="64"/>
      <c r="D3" s="64"/>
      <c r="E3" s="65"/>
      <c r="F3" s="64"/>
      <c r="G3" s="64"/>
      <c r="H3" s="64"/>
      <c r="I3" s="66"/>
    </row>
    <row r="4" spans="1:28" ht="13" x14ac:dyDescent="0.3">
      <c r="B4" s="119" t="s">
        <v>324</v>
      </c>
      <c r="D4" s="10"/>
      <c r="E4" s="24"/>
      <c r="F4" s="10"/>
      <c r="G4" s="10"/>
      <c r="H4" s="10"/>
      <c r="I4" s="68"/>
    </row>
    <row r="5" spans="1:28" x14ac:dyDescent="0.25">
      <c r="B5" s="67" t="s">
        <v>226</v>
      </c>
      <c r="D5" s="10"/>
      <c r="E5" s="10"/>
      <c r="F5" s="10"/>
      <c r="G5" s="10"/>
      <c r="H5" s="10"/>
      <c r="I5" s="68"/>
      <c r="K5" s="13"/>
    </row>
    <row r="6" spans="1:28" x14ac:dyDescent="0.25">
      <c r="A6" s="12"/>
      <c r="B6" s="67" t="s">
        <v>228</v>
      </c>
      <c r="D6" s="10"/>
      <c r="E6" s="10"/>
      <c r="F6" s="10"/>
      <c r="G6" s="10"/>
      <c r="H6" s="10"/>
      <c r="I6" s="68"/>
    </row>
    <row r="7" spans="1:28" ht="12.75" customHeight="1" x14ac:dyDescent="0.25">
      <c r="B7" s="67" t="s">
        <v>246</v>
      </c>
      <c r="D7" s="10"/>
      <c r="E7" s="10"/>
      <c r="F7" s="10"/>
      <c r="G7" s="10"/>
      <c r="H7" s="10"/>
      <c r="I7" s="68"/>
    </row>
    <row r="8" spans="1:28" ht="12.75" customHeight="1" x14ac:dyDescent="0.25">
      <c r="B8" s="67" t="s">
        <v>229</v>
      </c>
      <c r="D8" s="10"/>
      <c r="E8" s="10"/>
      <c r="F8" s="10"/>
      <c r="G8" s="10"/>
      <c r="H8" s="10"/>
      <c r="I8" s="68"/>
    </row>
    <row r="9" spans="1:28" ht="12.75" customHeight="1" x14ac:dyDescent="0.25">
      <c r="B9" s="67" t="s">
        <v>224</v>
      </c>
      <c r="D9" s="10"/>
      <c r="E9" s="10"/>
      <c r="F9" s="10"/>
      <c r="G9" s="10"/>
      <c r="H9" s="10"/>
      <c r="I9" s="68"/>
    </row>
    <row r="10" spans="1:28" ht="12.75" customHeight="1" x14ac:dyDescent="0.25">
      <c r="B10" s="67" t="s">
        <v>172</v>
      </c>
      <c r="D10" s="10"/>
      <c r="E10" s="10"/>
      <c r="F10" s="10"/>
      <c r="G10" s="10"/>
      <c r="H10" s="10"/>
      <c r="I10" s="68"/>
    </row>
    <row r="11" spans="1:28" ht="12.75" customHeight="1" thickBot="1" x14ac:dyDescent="0.3">
      <c r="B11" s="109" t="s">
        <v>263</v>
      </c>
      <c r="D11" s="10"/>
      <c r="E11" s="10"/>
      <c r="F11" s="10"/>
      <c r="G11" s="10"/>
      <c r="H11" s="10"/>
      <c r="I11" s="68"/>
    </row>
    <row r="12" spans="1:28" ht="5.25" customHeight="1" thickTop="1" x14ac:dyDescent="0.25">
      <c r="B12" s="100"/>
      <c r="C12" s="64"/>
      <c r="D12" s="64"/>
      <c r="E12" s="64"/>
      <c r="F12" s="64"/>
      <c r="G12" s="64"/>
      <c r="H12" s="64"/>
      <c r="I12" s="64"/>
    </row>
    <row r="13" spans="1:28" ht="6.75" customHeight="1" x14ac:dyDescent="0.25">
      <c r="D13" s="10"/>
      <c r="E13" s="10"/>
      <c r="F13" s="10"/>
      <c r="G13" s="10"/>
      <c r="H13" s="10"/>
    </row>
    <row r="14" spans="1:28" ht="13" x14ac:dyDescent="0.3">
      <c r="B14" s="14" t="s">
        <v>169</v>
      </c>
      <c r="D14" s="10"/>
      <c r="E14" s="10"/>
      <c r="F14" s="10"/>
      <c r="G14" s="10"/>
      <c r="H14" s="10"/>
    </row>
    <row r="15" spans="1:28" x14ac:dyDescent="0.25">
      <c r="B15" s="10" t="s">
        <v>227</v>
      </c>
      <c r="D15" s="10"/>
      <c r="E15" s="10"/>
      <c r="F15" s="10"/>
      <c r="G15" s="10"/>
      <c r="H15" s="10"/>
    </row>
    <row r="16" spans="1:28" x14ac:dyDescent="0.25">
      <c r="B16" s="10" t="s">
        <v>173</v>
      </c>
      <c r="D16" s="10"/>
      <c r="E16" s="10"/>
      <c r="F16" s="10"/>
      <c r="G16" s="10"/>
      <c r="H16" s="10"/>
      <c r="L16" s="93"/>
      <c r="M16" s="95"/>
      <c r="N16" s="95"/>
      <c r="O16"/>
      <c r="P16"/>
      <c r="Q16"/>
      <c r="R16"/>
      <c r="S16"/>
      <c r="T16"/>
      <c r="U16"/>
      <c r="V16"/>
      <c r="W16"/>
      <c r="X16"/>
      <c r="Y16"/>
      <c r="Z16"/>
      <c r="AA16"/>
      <c r="AB16"/>
    </row>
    <row r="17" spans="1:31" x14ac:dyDescent="0.25">
      <c r="B17" s="10" t="s">
        <v>174</v>
      </c>
      <c r="D17" s="10"/>
      <c r="E17" s="10"/>
      <c r="F17" s="10"/>
      <c r="G17" s="10"/>
      <c r="H17" s="10"/>
      <c r="K17" s="101"/>
      <c r="L17" s="93"/>
      <c r="M17" s="95"/>
      <c r="N17" s="95"/>
      <c r="O17"/>
      <c r="P17"/>
      <c r="Q17"/>
      <c r="R17"/>
      <c r="S17"/>
      <c r="T17"/>
      <c r="U17"/>
      <c r="V17"/>
      <c r="W17"/>
      <c r="X17"/>
      <c r="Y17"/>
      <c r="Z17"/>
      <c r="AA17"/>
      <c r="AB17"/>
    </row>
    <row r="18" spans="1:31" ht="13" x14ac:dyDescent="0.25">
      <c r="B18" s="10" t="s">
        <v>185</v>
      </c>
      <c r="D18" s="10"/>
      <c r="E18" s="10"/>
      <c r="F18" s="10"/>
      <c r="G18" s="10"/>
      <c r="H18" s="10"/>
      <c r="K18" s="15" t="s">
        <v>41</v>
      </c>
      <c r="L18" s="93"/>
      <c r="M18" s="95"/>
      <c r="N18" s="95"/>
      <c r="O18"/>
      <c r="P18"/>
      <c r="Q18"/>
      <c r="R18"/>
      <c r="S18"/>
      <c r="T18"/>
      <c r="U18"/>
      <c r="V18"/>
      <c r="W18"/>
      <c r="X18"/>
      <c r="Y18"/>
      <c r="Z18"/>
      <c r="AA18"/>
      <c r="AB18"/>
    </row>
    <row r="19" spans="1:31" x14ac:dyDescent="0.25">
      <c r="B19" s="10" t="s">
        <v>262</v>
      </c>
      <c r="C19" s="16"/>
      <c r="D19" s="16"/>
      <c r="E19" s="16"/>
      <c r="F19" s="16"/>
      <c r="G19" s="16"/>
      <c r="H19" s="16"/>
      <c r="K19" s="116" t="s">
        <v>283</v>
      </c>
      <c r="L19" s="93"/>
      <c r="M19" s="95"/>
      <c r="N19" s="95"/>
      <c r="O19"/>
      <c r="P19"/>
      <c r="Q19"/>
      <c r="R19"/>
      <c r="S19"/>
      <c r="T19"/>
      <c r="U19"/>
      <c r="V19"/>
      <c r="W19"/>
      <c r="X19"/>
      <c r="Y19"/>
      <c r="Z19"/>
      <c r="AA19"/>
      <c r="AB19"/>
    </row>
    <row r="20" spans="1:31" x14ac:dyDescent="0.25">
      <c r="B20" s="10" t="s">
        <v>245</v>
      </c>
      <c r="C20" s="16"/>
      <c r="D20" s="16"/>
      <c r="E20" s="16"/>
      <c r="F20" s="16"/>
      <c r="G20" s="16"/>
      <c r="H20" s="16"/>
      <c r="K20" s="76" t="s">
        <v>50</v>
      </c>
      <c r="L20" s="93"/>
      <c r="M20" s="95"/>
      <c r="N20" s="95"/>
      <c r="O20"/>
      <c r="P20"/>
      <c r="Q20"/>
      <c r="R20"/>
      <c r="S20"/>
      <c r="T20"/>
      <c r="U20"/>
      <c r="V20"/>
      <c r="W20"/>
      <c r="X20"/>
      <c r="Y20"/>
      <c r="Z20"/>
      <c r="AA20"/>
      <c r="AB20"/>
    </row>
    <row r="21" spans="1:31" ht="26.25" customHeight="1" x14ac:dyDescent="0.25">
      <c r="B21" s="268" t="s">
        <v>318</v>
      </c>
      <c r="C21" s="216"/>
      <c r="D21" s="216"/>
      <c r="E21" s="216"/>
      <c r="F21" s="216"/>
      <c r="G21" s="216"/>
      <c r="H21" s="216"/>
      <c r="I21" s="216"/>
      <c r="K21" s="76" t="s">
        <v>52</v>
      </c>
      <c r="L21" s="93"/>
      <c r="M21" s="95"/>
      <c r="N21" s="95"/>
      <c r="O21"/>
      <c r="P21"/>
      <c r="Q21"/>
      <c r="R21"/>
      <c r="S21"/>
      <c r="T21"/>
      <c r="U21"/>
      <c r="V21"/>
      <c r="W21"/>
      <c r="X21"/>
      <c r="Y21"/>
      <c r="Z21"/>
      <c r="AA21"/>
      <c r="AB21"/>
    </row>
    <row r="22" spans="1:31" ht="13.5" customHeight="1" x14ac:dyDescent="0.25">
      <c r="B22" s="10" t="s">
        <v>280</v>
      </c>
      <c r="D22" s="10"/>
      <c r="E22" s="10"/>
      <c r="F22" s="10"/>
      <c r="G22" s="10"/>
      <c r="H22" s="10"/>
      <c r="K22" s="76" t="s">
        <v>53</v>
      </c>
      <c r="L22" s="93"/>
      <c r="M22" s="95"/>
      <c r="N22" s="95"/>
      <c r="O22"/>
      <c r="P22"/>
      <c r="Q22"/>
      <c r="R22"/>
      <c r="S22"/>
      <c r="T22"/>
      <c r="U22"/>
      <c r="V22"/>
      <c r="W22"/>
      <c r="X22"/>
      <c r="Y22"/>
      <c r="Z22"/>
      <c r="AA22"/>
      <c r="AB22"/>
    </row>
    <row r="23" spans="1:31" x14ac:dyDescent="0.25">
      <c r="B23" s="10" t="s">
        <v>281</v>
      </c>
      <c r="D23" s="10"/>
      <c r="E23" s="10"/>
      <c r="F23" s="10"/>
      <c r="G23" s="10"/>
      <c r="H23" s="10"/>
      <c r="K23" s="76" t="s">
        <v>55</v>
      </c>
      <c r="L23" s="93"/>
      <c r="M23" s="95"/>
      <c r="N23" s="95"/>
      <c r="O23"/>
      <c r="P23"/>
      <c r="Q23"/>
      <c r="R23"/>
      <c r="S23"/>
      <c r="T23"/>
      <c r="U23"/>
      <c r="V23"/>
      <c r="W23"/>
      <c r="X23"/>
      <c r="Y23"/>
      <c r="Z23"/>
      <c r="AA23"/>
      <c r="AB23"/>
    </row>
    <row r="24" spans="1:31" ht="5.25" customHeight="1" x14ac:dyDescent="0.25">
      <c r="D24" s="17"/>
      <c r="E24" s="10"/>
      <c r="F24" s="10"/>
      <c r="G24" s="10"/>
      <c r="H24" s="10"/>
      <c r="K24" s="76" t="s">
        <v>188</v>
      </c>
      <c r="L24" s="93"/>
      <c r="M24" s="95"/>
      <c r="N24" s="95"/>
      <c r="O24"/>
      <c r="P24"/>
      <c r="Q24"/>
      <c r="R24"/>
      <c r="S24"/>
      <c r="T24"/>
      <c r="U24"/>
      <c r="V24"/>
      <c r="W24"/>
      <c r="X24"/>
      <c r="Y24"/>
      <c r="Z24"/>
      <c r="AA24"/>
      <c r="AB24"/>
    </row>
    <row r="25" spans="1:31" ht="7.5" customHeight="1" x14ac:dyDescent="0.25">
      <c r="B25" s="18"/>
      <c r="C25" s="18"/>
      <c r="D25" s="19"/>
      <c r="E25" s="20"/>
      <c r="F25" s="18"/>
      <c r="G25" s="18"/>
      <c r="H25" s="18"/>
      <c r="I25" s="18"/>
      <c r="K25" s="76" t="s">
        <v>271</v>
      </c>
      <c r="L25" s="93"/>
      <c r="M25" s="95"/>
      <c r="N25" s="95"/>
      <c r="O25"/>
      <c r="P25"/>
      <c r="Q25"/>
      <c r="R25"/>
      <c r="S25"/>
      <c r="T25"/>
      <c r="U25"/>
      <c r="V25"/>
      <c r="W25"/>
      <c r="X25"/>
      <c r="Y25"/>
      <c r="Z25"/>
      <c r="AA25"/>
      <c r="AB25"/>
    </row>
    <row r="26" spans="1:31" ht="4.5" customHeight="1" thickBot="1" x14ac:dyDescent="0.3">
      <c r="D26" s="17"/>
      <c r="F26" s="10"/>
      <c r="G26" s="10"/>
      <c r="H26" s="10"/>
      <c r="K26" s="76" t="s">
        <v>189</v>
      </c>
      <c r="L26" s="93"/>
      <c r="M26" s="95"/>
      <c r="N26" s="95"/>
      <c r="O26"/>
      <c r="P26"/>
      <c r="Q26"/>
      <c r="R26"/>
      <c r="S26"/>
      <c r="T26"/>
      <c r="U26"/>
      <c r="V26"/>
      <c r="W26"/>
      <c r="X26"/>
      <c r="Y26"/>
      <c r="Z26"/>
      <c r="AA26"/>
      <c r="AB26"/>
    </row>
    <row r="27" spans="1:31" ht="23.5" customHeight="1" thickTop="1" thickBot="1" x14ac:dyDescent="0.35">
      <c r="B27" s="22" t="s">
        <v>256</v>
      </c>
      <c r="C27" s="239" t="s">
        <v>283</v>
      </c>
      <c r="D27" s="240"/>
      <c r="E27" s="240"/>
      <c r="F27" s="240"/>
      <c r="G27" s="241"/>
      <c r="H27" s="252" t="str">
        <f>IF(C27=K19,"Input Henry's Constant and solubility","")</f>
        <v>Input Henry's Constant and solubility</v>
      </c>
      <c r="I27" s="253"/>
      <c r="K27" s="76" t="s">
        <v>57</v>
      </c>
      <c r="L27" s="93"/>
      <c r="M27" s="95"/>
      <c r="N27" s="95"/>
      <c r="O27" t="s">
        <v>282</v>
      </c>
      <c r="P27"/>
      <c r="Q27"/>
      <c r="R27"/>
      <c r="S27"/>
      <c r="T27"/>
      <c r="U27"/>
      <c r="V27"/>
      <c r="W27"/>
      <c r="X27"/>
      <c r="Y27"/>
      <c r="Z27"/>
      <c r="AA27"/>
      <c r="AB27"/>
    </row>
    <row r="28" spans="1:31" ht="6" customHeight="1" thickTop="1" thickBot="1" x14ac:dyDescent="0.35">
      <c r="B28" s="23"/>
      <c r="C28" s="24"/>
      <c r="D28" s="10"/>
      <c r="E28" s="10"/>
      <c r="F28" s="10"/>
      <c r="G28" s="10"/>
      <c r="H28" s="21"/>
      <c r="K28" s="76" t="s">
        <v>58</v>
      </c>
      <c r="L28" s="93"/>
      <c r="M28" s="95"/>
      <c r="N28" s="95"/>
      <c r="O28"/>
      <c r="P28"/>
      <c r="Q28"/>
      <c r="R28"/>
      <c r="S28"/>
      <c r="T28"/>
      <c r="U28"/>
      <c r="V28"/>
      <c r="W28"/>
      <c r="X28"/>
      <c r="Y28"/>
      <c r="Z28"/>
      <c r="AA28"/>
      <c r="AB28"/>
    </row>
    <row r="29" spans="1:31" ht="18.75" customHeight="1" thickTop="1" x14ac:dyDescent="0.3">
      <c r="B29" s="25" t="s">
        <v>175</v>
      </c>
      <c r="C29" s="26" t="s">
        <v>0</v>
      </c>
      <c r="D29" s="27" t="s">
        <v>1</v>
      </c>
      <c r="E29" s="24"/>
      <c r="F29" s="247" t="s">
        <v>230</v>
      </c>
      <c r="G29" s="248"/>
      <c r="H29" s="97" t="s">
        <v>0</v>
      </c>
      <c r="I29" s="98" t="s">
        <v>1</v>
      </c>
      <c r="J29"/>
      <c r="K29" s="76" t="s">
        <v>59</v>
      </c>
      <c r="L29" s="93"/>
      <c r="M29" s="95"/>
      <c r="N29" s="95"/>
      <c r="O29" s="45" t="s">
        <v>170</v>
      </c>
      <c r="P29" s="46">
        <f>IF(C27=K19,C46,(IF((VLOOKUP(C27,Constants!A10:U163,11))=" ",0,(VLOOKUP(C27,Constants!A10:U163,11)))))</f>
        <v>1</v>
      </c>
      <c r="Q29"/>
      <c r="R29"/>
      <c r="S29"/>
      <c r="T29"/>
      <c r="U29"/>
      <c r="V29"/>
      <c r="W29"/>
      <c r="X29"/>
      <c r="Y29"/>
      <c r="Z29"/>
      <c r="AA29"/>
      <c r="AB29"/>
      <c r="AC29"/>
      <c r="AD29"/>
      <c r="AE29"/>
    </row>
    <row r="30" spans="1:31" ht="15" customHeight="1" x14ac:dyDescent="0.25">
      <c r="A30" s="28"/>
      <c r="B30" s="29" t="s">
        <v>225</v>
      </c>
      <c r="C30" s="30" t="s">
        <v>2</v>
      </c>
      <c r="D30" s="62"/>
      <c r="E30" s="31"/>
      <c r="F30" s="249"/>
      <c r="G30" s="250"/>
      <c r="H30" s="30">
        <v>10</v>
      </c>
      <c r="I30" s="4">
        <f>H30</f>
        <v>10</v>
      </c>
      <c r="J30"/>
      <c r="K30" s="76" t="s">
        <v>190</v>
      </c>
      <c r="L30" s="93"/>
      <c r="M30" s="95"/>
      <c r="N30" s="95"/>
      <c r="O30" s="45" t="s">
        <v>171</v>
      </c>
      <c r="P30" s="83">
        <f>IF(C27=K19,(C46*41),(IF((VLOOKUP(C27,Constants!A10:U163,12))=" ",0,(VLOOKUP(C27,Constants!A10:U163,12)))))</f>
        <v>41</v>
      </c>
      <c r="Q30"/>
      <c r="R30"/>
      <c r="S30"/>
      <c r="T30"/>
      <c r="U30"/>
      <c r="V30"/>
      <c r="W30"/>
      <c r="X30"/>
      <c r="Y30"/>
      <c r="Z30"/>
      <c r="AA30"/>
      <c r="AB30"/>
      <c r="AC30"/>
      <c r="AD30"/>
      <c r="AE30"/>
    </row>
    <row r="31" spans="1:31" ht="15" thickBot="1" x14ac:dyDescent="0.3">
      <c r="A31" s="28"/>
      <c r="B31" s="29" t="s">
        <v>232</v>
      </c>
      <c r="C31" s="30" t="s">
        <v>2</v>
      </c>
      <c r="D31" s="62"/>
      <c r="E31" s="31"/>
      <c r="F31" s="244" t="s">
        <v>183</v>
      </c>
      <c r="G31" s="235"/>
      <c r="H31" s="235"/>
      <c r="I31" s="254"/>
      <c r="J31"/>
      <c r="K31" s="76" t="s">
        <v>60</v>
      </c>
      <c r="L31" s="93"/>
      <c r="M31" s="95"/>
      <c r="N31" s="95"/>
      <c r="O31" s="47" t="s">
        <v>223</v>
      </c>
      <c r="P31" s="84">
        <f>IF(C27=K19,C47,IF(VLOOKUP(C27,Constants!A10:U163,9)=" ","",(VLOOKUP(C27,Constants!A10:U163,9))*1000))</f>
        <v>1000000</v>
      </c>
      <c r="Q31"/>
      <c r="R31"/>
      <c r="S31"/>
      <c r="T31"/>
      <c r="U31"/>
      <c r="V31"/>
      <c r="W31"/>
      <c r="X31"/>
      <c r="Y31"/>
      <c r="Z31"/>
      <c r="AA31"/>
      <c r="AB31"/>
      <c r="AC31"/>
      <c r="AD31"/>
      <c r="AE31"/>
    </row>
    <row r="32" spans="1:31" ht="16" thickTop="1" thickBot="1" x14ac:dyDescent="0.35">
      <c r="A32" s="28"/>
      <c r="B32" s="32" t="s">
        <v>180</v>
      </c>
      <c r="C32" s="33"/>
      <c r="D32" s="5"/>
      <c r="E32" s="31"/>
      <c r="F32" s="245"/>
      <c r="G32" s="246"/>
      <c r="H32" s="246"/>
      <c r="I32" s="255"/>
      <c r="J32"/>
      <c r="K32" s="76" t="s">
        <v>61</v>
      </c>
      <c r="L32" s="93"/>
      <c r="M32" s="95"/>
      <c r="N32" s="95"/>
      <c r="O32"/>
      <c r="P32"/>
      <c r="Q32"/>
      <c r="R32"/>
      <c r="S32"/>
      <c r="T32"/>
      <c r="U32"/>
      <c r="V32"/>
      <c r="W32"/>
      <c r="X32"/>
      <c r="Y32"/>
      <c r="Z32"/>
      <c r="AA32"/>
      <c r="AB32"/>
      <c r="AC32"/>
      <c r="AD32"/>
      <c r="AE32"/>
    </row>
    <row r="33" spans="1:31" ht="3.75" customHeight="1" thickTop="1" thickBot="1" x14ac:dyDescent="0.35">
      <c r="A33" s="28"/>
      <c r="B33" s="69"/>
      <c r="C33" s="30"/>
      <c r="D33" s="4"/>
      <c r="E33" s="31"/>
      <c r="F33" s="70"/>
      <c r="G33" s="70"/>
      <c r="H33" s="70"/>
      <c r="I33" s="71"/>
      <c r="J33"/>
      <c r="K33" s="76" t="s">
        <v>62</v>
      </c>
      <c r="L33" s="93"/>
      <c r="M33" s="95"/>
      <c r="N33" s="95"/>
      <c r="O33"/>
      <c r="P33"/>
      <c r="Q33"/>
      <c r="R33"/>
      <c r="S33"/>
      <c r="T33"/>
      <c r="U33"/>
      <c r="V33"/>
      <c r="W33"/>
      <c r="X33"/>
      <c r="Y33"/>
      <c r="Z33"/>
      <c r="AA33"/>
      <c r="AB33"/>
      <c r="AC33"/>
      <c r="AD33"/>
      <c r="AE33"/>
    </row>
    <row r="34" spans="1:31" ht="15.75" customHeight="1" thickTop="1" thickBot="1" x14ac:dyDescent="0.35">
      <c r="B34" s="34" t="s">
        <v>220</v>
      </c>
      <c r="C34" s="35">
        <v>1.5</v>
      </c>
      <c r="D34" s="6">
        <v>1.5</v>
      </c>
      <c r="E34" s="31"/>
      <c r="F34" s="59" t="s">
        <v>176</v>
      </c>
      <c r="G34" s="60"/>
      <c r="H34" s="60"/>
      <c r="I34" s="61"/>
      <c r="J34"/>
      <c r="K34" s="76" t="s">
        <v>63</v>
      </c>
      <c r="L34" s="93"/>
      <c r="M34" s="95"/>
      <c r="N34" s="96"/>
      <c r="O34"/>
      <c r="P34"/>
      <c r="Q34"/>
      <c r="R34"/>
      <c r="S34"/>
      <c r="T34"/>
      <c r="U34"/>
      <c r="V34"/>
      <c r="W34"/>
      <c r="X34"/>
      <c r="Y34"/>
      <c r="Z34"/>
      <c r="AA34"/>
      <c r="AB34"/>
      <c r="AC34"/>
      <c r="AD34"/>
      <c r="AE34"/>
    </row>
    <row r="35" spans="1:31" ht="15.75" customHeight="1" x14ac:dyDescent="0.25">
      <c r="B35" s="34" t="s">
        <v>221</v>
      </c>
      <c r="C35" s="35">
        <v>2.65</v>
      </c>
      <c r="D35" s="6">
        <v>2.65</v>
      </c>
      <c r="E35" s="31"/>
      <c r="F35" s="242" t="s">
        <v>219</v>
      </c>
      <c r="G35" s="243"/>
      <c r="H35" s="243"/>
      <c r="I35" s="72" t="str">
        <f>IF(OR(D30=0,D31=0),"",(IF(P31="",(IF(C58&gt;C57,"Error",(C60/D31))),(IF(D31&gt;(P31*0.75),"-",(IF(C58&gt;C57,"Error",(C60/D31))))))))</f>
        <v/>
      </c>
      <c r="J35"/>
      <c r="K35" s="76" t="s">
        <v>64</v>
      </c>
      <c r="L35" s="93"/>
      <c r="M35" s="95"/>
      <c r="N35" s="96"/>
      <c r="O35"/>
      <c r="P35"/>
      <c r="Q35"/>
      <c r="R35"/>
      <c r="S35"/>
      <c r="T35"/>
      <c r="U35"/>
      <c r="V35"/>
      <c r="W35"/>
      <c r="X35"/>
      <c r="Y35"/>
      <c r="Z35"/>
      <c r="AA35"/>
      <c r="AB35"/>
      <c r="AC35"/>
      <c r="AD35"/>
      <c r="AE35"/>
    </row>
    <row r="36" spans="1:31" ht="13.5" customHeight="1" x14ac:dyDescent="0.25">
      <c r="B36" s="34" t="s">
        <v>182</v>
      </c>
      <c r="C36" s="35">
        <v>0</v>
      </c>
      <c r="D36" s="6">
        <v>0</v>
      </c>
      <c r="E36" s="31"/>
      <c r="F36" s="234" t="s">
        <v>250</v>
      </c>
      <c r="G36" s="235"/>
      <c r="H36" s="235"/>
      <c r="I36" s="237" t="str">
        <f>IF(OR(D30=0,D31=0,I35&gt;20),"-",(IF(P31="",IF(C58&gt;C57,"-",((D30*1000)/(I35+((C53+(C52*P30))/D34)))),(IF(D31&gt;(P31*0.75),IF(D31&gt;P31,D31,P31),IF(C58&gt;C57,"-",((D30*1000)/(I35+((C53+(C52*P30))/D34)))))))))</f>
        <v>-</v>
      </c>
      <c r="J36"/>
      <c r="K36" s="76" t="s">
        <v>65</v>
      </c>
      <c r="L36" s="93"/>
      <c r="M36" s="95"/>
      <c r="N36" s="95"/>
      <c r="O36"/>
      <c r="P36"/>
      <c r="Q36"/>
      <c r="R36"/>
      <c r="S36"/>
      <c r="T36"/>
      <c r="U36"/>
      <c r="V36"/>
      <c r="W36"/>
      <c r="X36"/>
      <c r="Y36"/>
      <c r="Z36"/>
      <c r="AA36"/>
      <c r="AB36"/>
      <c r="AC36"/>
      <c r="AD36"/>
      <c r="AE36"/>
    </row>
    <row r="37" spans="1:31" ht="15" customHeight="1" x14ac:dyDescent="0.3">
      <c r="B37" s="32" t="s">
        <v>181</v>
      </c>
      <c r="C37" s="36"/>
      <c r="D37" s="5"/>
      <c r="E37" s="31"/>
      <c r="F37" s="236"/>
      <c r="G37" s="216"/>
      <c r="H37" s="216"/>
      <c r="I37" s="238"/>
      <c r="J37"/>
      <c r="K37" s="76" t="s">
        <v>66</v>
      </c>
      <c r="L37" s="93"/>
      <c r="M37" s="95"/>
      <c r="N37" s="95"/>
      <c r="O37"/>
      <c r="P37"/>
      <c r="Q37"/>
      <c r="R37"/>
      <c r="S37"/>
      <c r="T37"/>
      <c r="U37"/>
      <c r="V37"/>
      <c r="W37"/>
      <c r="X37"/>
      <c r="Y37"/>
      <c r="Z37"/>
      <c r="AA37"/>
      <c r="AB37"/>
      <c r="AC37"/>
      <c r="AD37"/>
      <c r="AE37"/>
    </row>
    <row r="38" spans="1:31" ht="15" customHeight="1" x14ac:dyDescent="0.25">
      <c r="B38" s="29" t="s">
        <v>233</v>
      </c>
      <c r="C38" s="37">
        <v>2000</v>
      </c>
      <c r="D38" s="7">
        <v>2000</v>
      </c>
      <c r="F38" s="261" t="s">
        <v>251</v>
      </c>
      <c r="G38" s="262"/>
      <c r="H38" s="262"/>
      <c r="I38" s="237" t="str">
        <f>IF(OR(D30=0,D31=0,I35&gt;20),"-",(IF(I35="-",(I36/I30),(IF(I35&gt;20,"-",(IF(C58&gt;C57,"Error",(I36/I30))))))))</f>
        <v>-</v>
      </c>
      <c r="J38" s="256" t="str">
        <f>IF(OR(D30=0,D31=0,I31=0),"",IF(I38="-","",(IF(I38&gt;I31,"X",""))))</f>
        <v/>
      </c>
      <c r="K38" s="76" t="s">
        <v>67</v>
      </c>
      <c r="L38" s="93"/>
      <c r="M38" s="95"/>
      <c r="N38" s="95"/>
      <c r="O38"/>
      <c r="P38"/>
      <c r="Q38"/>
      <c r="R38"/>
      <c r="S38"/>
      <c r="T38"/>
      <c r="U38"/>
      <c r="V38"/>
      <c r="W38"/>
      <c r="X38"/>
      <c r="Y38"/>
      <c r="Z38"/>
      <c r="AA38"/>
      <c r="AB38"/>
      <c r="AC38"/>
      <c r="AD38"/>
      <c r="AE38"/>
    </row>
    <row r="39" spans="1:31" ht="15" customHeight="1" thickBot="1" x14ac:dyDescent="0.3">
      <c r="B39" s="29" t="s">
        <v>234</v>
      </c>
      <c r="C39" s="38">
        <v>1</v>
      </c>
      <c r="D39" s="8">
        <f>C39</f>
        <v>1</v>
      </c>
      <c r="F39" s="263"/>
      <c r="G39" s="264"/>
      <c r="H39" s="264"/>
      <c r="I39" s="265"/>
      <c r="J39" s="257"/>
      <c r="K39" s="76" t="s">
        <v>68</v>
      </c>
      <c r="L39" s="93"/>
      <c r="M39" s="95"/>
      <c r="N39" s="95"/>
      <c r="O39"/>
      <c r="P39"/>
      <c r="Q39"/>
      <c r="R39"/>
      <c r="S39"/>
      <c r="T39"/>
      <c r="U39"/>
      <c r="V39"/>
      <c r="W39"/>
      <c r="X39"/>
      <c r="Y39"/>
      <c r="Z39"/>
      <c r="AA39"/>
      <c r="AB39"/>
      <c r="AC39"/>
      <c r="AD39"/>
      <c r="AE39"/>
    </row>
    <row r="40" spans="1:31" ht="15" customHeight="1" thickTop="1" thickBot="1" x14ac:dyDescent="0.3">
      <c r="B40" s="86" t="s">
        <v>179</v>
      </c>
      <c r="C40" s="87">
        <v>100</v>
      </c>
      <c r="D40" s="88">
        <f>C40</f>
        <v>100</v>
      </c>
      <c r="E40" s="39"/>
      <c r="F40" s="108" t="str">
        <f>IF(OR(D30=0,D31=0,I31=0),"",IF(I38="-","",(IF(I38&gt;I31,"X: Groundwater action levels potentially exceeded.",""))))</f>
        <v/>
      </c>
      <c r="K40" s="76" t="s">
        <v>69</v>
      </c>
      <c r="L40" s="93"/>
      <c r="M40" s="95"/>
      <c r="N40" s="95"/>
      <c r="O40"/>
      <c r="P40"/>
      <c r="Q40"/>
      <c r="R40"/>
      <c r="S40"/>
      <c r="T40"/>
      <c r="U40"/>
      <c r="V40"/>
      <c r="W40"/>
      <c r="X40"/>
      <c r="Y40"/>
      <c r="Z40"/>
      <c r="AA40"/>
      <c r="AB40"/>
    </row>
    <row r="41" spans="1:31" ht="4.5" customHeight="1" thickTop="1" x14ac:dyDescent="0.3">
      <c r="B41" s="89"/>
      <c r="C41" s="90"/>
      <c r="D41" s="91"/>
      <c r="E41" s="39"/>
      <c r="F41" s="103"/>
      <c r="K41" s="76" t="s">
        <v>70</v>
      </c>
      <c r="L41" s="93"/>
      <c r="M41" s="95"/>
      <c r="N41" s="95"/>
      <c r="O41"/>
      <c r="P41"/>
      <c r="Q41"/>
      <c r="R41"/>
      <c r="S41"/>
      <c r="T41"/>
      <c r="U41"/>
      <c r="V41"/>
      <c r="W41"/>
      <c r="X41"/>
      <c r="Y41"/>
      <c r="Z41"/>
      <c r="AA41"/>
      <c r="AB41"/>
    </row>
    <row r="42" spans="1:31" ht="5.25" customHeight="1" x14ac:dyDescent="0.3">
      <c r="B42" s="40"/>
      <c r="C42" s="12"/>
      <c r="D42" s="41"/>
      <c r="E42" s="39"/>
      <c r="F42" s="63"/>
      <c r="G42" s="63"/>
      <c r="H42" s="63"/>
      <c r="I42" s="85"/>
      <c r="K42" s="76" t="s">
        <v>71</v>
      </c>
      <c r="L42" s="93"/>
      <c r="M42" s="95"/>
      <c r="N42" s="95"/>
      <c r="O42"/>
      <c r="P42"/>
      <c r="Q42"/>
      <c r="R42"/>
      <c r="S42"/>
      <c r="T42"/>
      <c r="U42"/>
      <c r="V42"/>
      <c r="W42"/>
      <c r="X42"/>
      <c r="Y42"/>
      <c r="Z42"/>
      <c r="AA42"/>
      <c r="AB42"/>
    </row>
    <row r="43" spans="1:31" ht="7.5" customHeight="1" x14ac:dyDescent="0.25">
      <c r="B43" s="18"/>
      <c r="C43" s="18"/>
      <c r="D43" s="42"/>
      <c r="E43" s="42"/>
      <c r="F43" s="18"/>
      <c r="G43" s="18"/>
      <c r="H43" s="18"/>
      <c r="I43" s="18"/>
      <c r="K43" s="76" t="s">
        <v>72</v>
      </c>
      <c r="L43" s="93"/>
      <c r="M43" s="95"/>
      <c r="N43" s="95"/>
      <c r="O43"/>
      <c r="P43"/>
      <c r="Q43"/>
      <c r="R43"/>
      <c r="S43"/>
      <c r="T43"/>
      <c r="U43"/>
      <c r="V43"/>
      <c r="W43"/>
      <c r="X43"/>
      <c r="Y43"/>
      <c r="Z43"/>
      <c r="AA43"/>
      <c r="AB43"/>
    </row>
    <row r="44" spans="1:31" ht="5.25" customHeight="1" thickBot="1" x14ac:dyDescent="0.3">
      <c r="D44" s="10"/>
      <c r="E44" s="10"/>
      <c r="F44" s="10"/>
      <c r="G44" s="10"/>
      <c r="H44" s="10"/>
      <c r="K44" s="76" t="s">
        <v>73</v>
      </c>
      <c r="L44" s="93"/>
      <c r="M44" s="95"/>
      <c r="N44" s="95"/>
      <c r="O44"/>
      <c r="P44"/>
      <c r="Q44"/>
      <c r="R44"/>
      <c r="S44"/>
      <c r="T44"/>
      <c r="U44"/>
      <c r="V44"/>
      <c r="W44"/>
      <c r="X44"/>
      <c r="Y44"/>
      <c r="Z44"/>
      <c r="AA44"/>
      <c r="AB44"/>
    </row>
    <row r="45" spans="1:31" ht="16.5" customHeight="1" thickTop="1" thickBot="1" x14ac:dyDescent="0.35">
      <c r="B45" s="43" t="s">
        <v>284</v>
      </c>
      <c r="C45" s="44"/>
      <c r="D45" s="102"/>
      <c r="E45" s="10"/>
      <c r="F45" s="266" t="str">
        <f>IF(OR(D30=0,D31=0),"",(IF(P31="",(IF(OR(P29=" ",C58&gt;C57),"",IF(I35&gt;20,L46,L47))),(IF(D31&gt;(P31*0.75),L45,(IF(OR(P29=" ",C58&gt;C57),"",IF(I35&gt;20,L46,L47))))))))</f>
        <v/>
      </c>
      <c r="G45" s="235"/>
      <c r="H45" s="235"/>
      <c r="I45" s="258"/>
      <c r="K45" s="76" t="s">
        <v>74</v>
      </c>
      <c r="L45" s="28" t="s">
        <v>255</v>
      </c>
    </row>
    <row r="46" spans="1:31" ht="12.75" customHeight="1" x14ac:dyDescent="0.25">
      <c r="B46" s="45" t="str">
        <f>IF(OR(C27=K17,C27=K19),"Input Henry's Constant (atm m3/mole)","")</f>
        <v>Input Henry's Constant (atm m3/mole)</v>
      </c>
      <c r="C46" s="281">
        <v>1</v>
      </c>
      <c r="D46" s="104"/>
      <c r="E46" s="10"/>
      <c r="F46" s="259"/>
      <c r="G46" s="216"/>
      <c r="H46" s="216"/>
      <c r="I46" s="260"/>
      <c r="K46" s="76" t="s">
        <v>75</v>
      </c>
      <c r="L46" s="28" t="s">
        <v>254</v>
      </c>
    </row>
    <row r="47" spans="1:31" ht="13.5" customHeight="1" thickBot="1" x14ac:dyDescent="0.3">
      <c r="B47" s="47" t="str">
        <f>IF(OR(C27=K17,C27=K19),"Input Solubility (ug/L)","")</f>
        <v>Input Solubility (ug/L)</v>
      </c>
      <c r="C47" s="282">
        <v>1000000</v>
      </c>
      <c r="E47" s="10"/>
      <c r="F47" s="259"/>
      <c r="G47" s="216"/>
      <c r="H47" s="216"/>
      <c r="I47" s="260"/>
      <c r="K47" s="76" t="s">
        <v>77</v>
      </c>
      <c r="L47" s="150" t="s">
        <v>297</v>
      </c>
    </row>
    <row r="48" spans="1:31" ht="13.5" customHeight="1" thickTop="1" x14ac:dyDescent="0.25">
      <c r="B48" s="117" t="str">
        <f>IF(OR(C27=K17,C27=K19),"Leave blank if values not available (see Note #10).","")</f>
        <v>Leave blank if values not available (see Note #10).</v>
      </c>
      <c r="D48" s="104"/>
      <c r="E48" s="10"/>
      <c r="F48" s="259"/>
      <c r="G48" s="216"/>
      <c r="H48" s="216"/>
      <c r="I48" s="260"/>
      <c r="K48" s="76" t="s">
        <v>78</v>
      </c>
    </row>
    <row r="49" spans="2:11" ht="12.75" customHeight="1" thickBot="1" x14ac:dyDescent="0.3">
      <c r="D49" s="10"/>
      <c r="E49" s="10"/>
      <c r="F49" s="231"/>
      <c r="G49" s="232"/>
      <c r="H49" s="232"/>
      <c r="I49" s="233"/>
      <c r="K49" s="76" t="s">
        <v>191</v>
      </c>
    </row>
    <row r="50" spans="2:11" ht="14" thickTop="1" thickBot="1" x14ac:dyDescent="0.35">
      <c r="B50" s="48" t="s">
        <v>3</v>
      </c>
      <c r="C50" s="49"/>
      <c r="D50" s="10"/>
      <c r="E50" s="10"/>
      <c r="F50" s="10"/>
      <c r="G50" s="10"/>
      <c r="H50" s="10"/>
      <c r="K50" s="76" t="s">
        <v>79</v>
      </c>
    </row>
    <row r="51" spans="2:11" x14ac:dyDescent="0.25">
      <c r="B51" s="34" t="s">
        <v>4</v>
      </c>
      <c r="C51" s="50">
        <f>1-(D34/D35)</f>
        <v>0.43396226415094341</v>
      </c>
      <c r="D51" s="10"/>
      <c r="E51" s="10"/>
      <c r="F51" s="217" t="str">
        <f>IF(OR(C58&gt;C57,I35&gt;20),"",(IF(I36&gt;P31,"Estimated concentration in leachate exceeds assumed contaminant solubility.  Pure-phase product may be present in soil.","")))</f>
        <v/>
      </c>
      <c r="G51" s="218"/>
      <c r="H51" s="218"/>
      <c r="I51" s="219"/>
      <c r="K51" s="76" t="s">
        <v>80</v>
      </c>
    </row>
    <row r="52" spans="2:11" x14ac:dyDescent="0.25">
      <c r="B52" s="34" t="s">
        <v>5</v>
      </c>
      <c r="C52" s="50">
        <f>D36*C51</f>
        <v>0</v>
      </c>
      <c r="D52" s="10"/>
      <c r="E52" s="10"/>
      <c r="F52" s="220"/>
      <c r="G52" s="221"/>
      <c r="H52" s="221"/>
      <c r="I52" s="222"/>
      <c r="K52" s="76" t="s">
        <v>81</v>
      </c>
    </row>
    <row r="53" spans="2:11" ht="13" thickBot="1" x14ac:dyDescent="0.3">
      <c r="B53" s="34" t="s">
        <v>6</v>
      </c>
      <c r="C53" s="50">
        <f>C51-C52</f>
        <v>0.43396226415094341</v>
      </c>
      <c r="D53" s="10"/>
      <c r="E53" s="10"/>
      <c r="F53" s="223"/>
      <c r="G53" s="224"/>
      <c r="H53" s="224"/>
      <c r="I53" s="225"/>
      <c r="K53" s="105" t="s">
        <v>82</v>
      </c>
    </row>
    <row r="54" spans="2:11" x14ac:dyDescent="0.25">
      <c r="B54" s="51" t="s">
        <v>240</v>
      </c>
      <c r="C54" s="56">
        <f>D38*D39</f>
        <v>2000</v>
      </c>
      <c r="D54" s="10"/>
      <c r="E54" s="10"/>
      <c r="F54" s="10"/>
      <c r="G54" s="10"/>
      <c r="H54" s="10"/>
      <c r="K54" s="76" t="s">
        <v>83</v>
      </c>
    </row>
    <row r="55" spans="2:11" x14ac:dyDescent="0.25">
      <c r="B55" s="34" t="s">
        <v>241</v>
      </c>
      <c r="C55" s="54">
        <f>D40</f>
        <v>100</v>
      </c>
      <c r="D55" s="10"/>
      <c r="E55" s="10"/>
      <c r="F55" s="217" t="str">
        <f>IF(C58&gt;C57,"(9)Error: Sample data not valid.  Input Batch Test concentration yields dissolved-phase contaminant mass greater than initial total mass in soil sample.","")</f>
        <v/>
      </c>
      <c r="G55" s="226"/>
      <c r="H55" s="226"/>
      <c r="I55" s="227"/>
      <c r="K55" s="76" t="s">
        <v>84</v>
      </c>
    </row>
    <row r="56" spans="2:11" ht="13" thickBot="1" x14ac:dyDescent="0.3">
      <c r="B56" s="52" t="s">
        <v>242</v>
      </c>
      <c r="C56" s="53">
        <f>C55/C54</f>
        <v>0.05</v>
      </c>
      <c r="D56" s="10"/>
      <c r="E56" s="10"/>
      <c r="F56" s="228"/>
      <c r="G56" s="229"/>
      <c r="H56" s="229"/>
      <c r="I56" s="230"/>
      <c r="K56" s="76" t="s">
        <v>85</v>
      </c>
    </row>
    <row r="57" spans="2:11" x14ac:dyDescent="0.25">
      <c r="B57" s="51" t="s">
        <v>239</v>
      </c>
      <c r="C57" s="54" t="str">
        <f>IF(AND(D30="",D31=""),"",D30*(1000/1)*(1/1000)*(D40))</f>
        <v/>
      </c>
      <c r="D57" s="10"/>
      <c r="E57" s="10"/>
      <c r="F57" s="231"/>
      <c r="G57" s="232"/>
      <c r="H57" s="232"/>
      <c r="I57" s="233"/>
      <c r="K57" s="76" t="s">
        <v>86</v>
      </c>
    </row>
    <row r="58" spans="2:11" ht="13" x14ac:dyDescent="0.3">
      <c r="B58" s="34" t="s">
        <v>237</v>
      </c>
      <c r="C58" s="54" t="str">
        <f>IF(AND(D30="",D31=""),"",(D31)*(D38*(1/1000)))</f>
        <v/>
      </c>
      <c r="D58" s="99" t="str">
        <f>IF(C58&gt;C57,"Error","")</f>
        <v/>
      </c>
      <c r="G58" s="63"/>
      <c r="H58" s="63"/>
      <c r="I58" s="63"/>
      <c r="K58" s="76" t="s">
        <v>87</v>
      </c>
    </row>
    <row r="59" spans="2:11" x14ac:dyDescent="0.25">
      <c r="B59" s="34" t="s">
        <v>238</v>
      </c>
      <c r="C59" s="54" t="str">
        <f>IF(AND(D30="",D31=""),"",IF(C58&gt;C57,"-",(C57-C58)))</f>
        <v/>
      </c>
      <c r="D59" s="10"/>
      <c r="E59" s="10"/>
      <c r="F59" s="217" t="str">
        <f>IF(OR(C27=K152,C27=K153,C27=K154),"Refer to additional information on TPH leaching concerns in text of technical memorandum.","")</f>
        <v/>
      </c>
      <c r="G59" s="235"/>
      <c r="H59" s="235"/>
      <c r="I59" s="258"/>
      <c r="K59" s="76" t="s">
        <v>88</v>
      </c>
    </row>
    <row r="60" spans="2:11" ht="13" thickBot="1" x14ac:dyDescent="0.3">
      <c r="B60" s="52" t="s">
        <v>236</v>
      </c>
      <c r="C60" s="53" t="str">
        <f>IF(AND(D30="",D31=""),"",IF(C58&gt;C57,"-",(C59/(D40/1000))))</f>
        <v/>
      </c>
      <c r="D60" s="10"/>
      <c r="E60" s="10"/>
      <c r="F60" s="259"/>
      <c r="G60" s="216"/>
      <c r="H60" s="216"/>
      <c r="I60" s="260"/>
      <c r="K60" s="76" t="s">
        <v>89</v>
      </c>
    </row>
    <row r="61" spans="2:11" x14ac:dyDescent="0.25">
      <c r="B61" s="34" t="s">
        <v>248</v>
      </c>
      <c r="C61" s="73" t="str">
        <f>IF(AND(D30="",D31=""),"",IF(C58&gt;C57,"-",(C59/C57)))</f>
        <v/>
      </c>
      <c r="D61" s="10"/>
      <c r="E61" s="10"/>
      <c r="F61" s="231"/>
      <c r="G61" s="232"/>
      <c r="H61" s="232"/>
      <c r="I61" s="233"/>
      <c r="K61" s="76" t="s">
        <v>90</v>
      </c>
    </row>
    <row r="62" spans="2:11" x14ac:dyDescent="0.25">
      <c r="B62" s="34" t="s">
        <v>249</v>
      </c>
      <c r="C62" s="73" t="str">
        <f>IF(AND(D30="",D31=""),"",IF(C58&gt;C57,"-",C58/C57))</f>
        <v/>
      </c>
      <c r="D62" s="10"/>
      <c r="E62" s="10"/>
      <c r="F62" s="10"/>
      <c r="G62" s="10"/>
      <c r="H62" s="10"/>
      <c r="K62" s="76" t="s">
        <v>91</v>
      </c>
    </row>
    <row r="63" spans="2:11" x14ac:dyDescent="0.25">
      <c r="B63" s="34" t="s">
        <v>222</v>
      </c>
      <c r="C63" s="54" t="str">
        <f>IF(AND(D30="",D31=""),"",IF(C58&gt;C57,"-",((C59/D40)*(1/1000)*(1000/1))))</f>
        <v/>
      </c>
      <c r="D63" s="10"/>
      <c r="E63" s="10"/>
      <c r="F63" s="10"/>
      <c r="G63" s="10"/>
      <c r="H63" s="10"/>
      <c r="K63" s="76" t="s">
        <v>192</v>
      </c>
    </row>
    <row r="64" spans="2:11" ht="13" thickBot="1" x14ac:dyDescent="0.3">
      <c r="B64" s="57" t="s">
        <v>231</v>
      </c>
      <c r="C64" s="58" t="str">
        <f>IF(AND(D30="",D31=""),"",IF(C58&gt;C57,"-",D31))</f>
        <v/>
      </c>
      <c r="F64" s="10"/>
      <c r="G64" s="10"/>
      <c r="H64" s="10"/>
      <c r="K64" s="76" t="s">
        <v>193</v>
      </c>
    </row>
    <row r="65" spans="2:11" ht="15.75" customHeight="1" thickTop="1" x14ac:dyDescent="0.25">
      <c r="B65"/>
      <c r="C65"/>
      <c r="D65" s="10"/>
      <c r="E65" s="10"/>
      <c r="K65" s="76" t="s">
        <v>92</v>
      </c>
    </row>
    <row r="66" spans="2:11" ht="13" x14ac:dyDescent="0.3">
      <c r="B66" s="55" t="s">
        <v>186</v>
      </c>
      <c r="D66" s="10"/>
      <c r="E66" s="10"/>
      <c r="F66" s="10"/>
      <c r="G66" s="10"/>
      <c r="H66" s="10"/>
      <c r="K66" s="76" t="s">
        <v>258</v>
      </c>
    </row>
    <row r="67" spans="2:11" ht="14.25" customHeight="1" x14ac:dyDescent="0.25">
      <c r="B67" s="251" t="s">
        <v>178</v>
      </c>
      <c r="C67" s="251"/>
      <c r="D67" s="251"/>
      <c r="E67" s="251"/>
      <c r="F67" s="251"/>
      <c r="G67" s="251"/>
      <c r="H67" s="251"/>
      <c r="I67" s="251"/>
      <c r="K67" s="76" t="s">
        <v>93</v>
      </c>
    </row>
    <row r="68" spans="2:11" x14ac:dyDescent="0.25">
      <c r="B68" s="251" t="s">
        <v>235</v>
      </c>
      <c r="C68" s="216"/>
      <c r="D68" s="216"/>
      <c r="E68" s="216"/>
      <c r="F68" s="216"/>
      <c r="G68" s="216"/>
      <c r="H68" s="216"/>
      <c r="I68" s="216"/>
      <c r="K68" s="76" t="s">
        <v>94</v>
      </c>
    </row>
    <row r="69" spans="2:11" ht="12.75" customHeight="1" x14ac:dyDescent="0.25">
      <c r="B69" s="268" t="s">
        <v>321</v>
      </c>
      <c r="C69" s="216"/>
      <c r="D69" s="216"/>
      <c r="E69" s="216"/>
      <c r="F69" s="216"/>
      <c r="G69" s="216"/>
      <c r="H69" s="216"/>
      <c r="I69" s="216"/>
      <c r="K69" s="76" t="s">
        <v>95</v>
      </c>
    </row>
    <row r="70" spans="2:11" ht="15" customHeight="1" x14ac:dyDescent="0.25">
      <c r="B70" s="251" t="s">
        <v>184</v>
      </c>
      <c r="C70" s="216"/>
      <c r="D70" s="216"/>
      <c r="E70" s="216"/>
      <c r="F70" s="216"/>
      <c r="G70" s="216"/>
      <c r="H70" s="216"/>
      <c r="I70" s="216"/>
      <c r="J70" s="70"/>
      <c r="K70" s="76" t="s">
        <v>96</v>
      </c>
    </row>
    <row r="71" spans="2:11" ht="12.75" customHeight="1" x14ac:dyDescent="0.25">
      <c r="B71" s="269" t="s">
        <v>243</v>
      </c>
      <c r="C71" s="216"/>
      <c r="D71" s="216"/>
      <c r="E71" s="216"/>
      <c r="F71" s="216"/>
      <c r="G71" s="216"/>
      <c r="H71" s="216"/>
      <c r="I71" s="216"/>
      <c r="K71" s="76" t="s">
        <v>97</v>
      </c>
    </row>
    <row r="72" spans="2:11" ht="15" customHeight="1" x14ac:dyDescent="0.25">
      <c r="B72" s="270" t="s">
        <v>244</v>
      </c>
      <c r="C72" s="270"/>
      <c r="D72" s="270"/>
      <c r="E72" s="270"/>
      <c r="F72" s="270"/>
      <c r="G72" s="270"/>
      <c r="H72" s="270"/>
      <c r="I72" s="270"/>
      <c r="K72" s="76" t="s">
        <v>98</v>
      </c>
    </row>
    <row r="73" spans="2:11" ht="14.25" customHeight="1" x14ac:dyDescent="0.25">
      <c r="B73" s="267" t="s">
        <v>287</v>
      </c>
      <c r="C73" s="216"/>
      <c r="D73" s="216"/>
      <c r="E73" s="216"/>
      <c r="F73" s="216"/>
      <c r="G73" s="216"/>
      <c r="H73" s="216"/>
      <c r="I73" s="216"/>
      <c r="K73" s="76" t="s">
        <v>99</v>
      </c>
    </row>
    <row r="74" spans="2:11" ht="15" customHeight="1" x14ac:dyDescent="0.25">
      <c r="B74" s="251" t="s">
        <v>247</v>
      </c>
      <c r="C74" s="216"/>
      <c r="D74" s="216"/>
      <c r="E74" s="216"/>
      <c r="F74" s="216"/>
      <c r="G74" s="216"/>
      <c r="H74" s="216"/>
      <c r="I74" s="216"/>
      <c r="K74" s="76" t="s">
        <v>100</v>
      </c>
    </row>
    <row r="75" spans="2:11" ht="39" customHeight="1" x14ac:dyDescent="0.25">
      <c r="B75" s="251" t="s">
        <v>253</v>
      </c>
      <c r="C75" s="251"/>
      <c r="D75" s="251"/>
      <c r="E75" s="251"/>
      <c r="F75" s="251"/>
      <c r="G75" s="251"/>
      <c r="H75" s="251"/>
      <c r="I75" s="251"/>
      <c r="K75" s="76" t="s">
        <v>101</v>
      </c>
    </row>
    <row r="76" spans="2:11" ht="41.25" customHeight="1" x14ac:dyDescent="0.25">
      <c r="B76" s="251" t="s">
        <v>252</v>
      </c>
      <c r="C76" s="251"/>
      <c r="D76" s="251"/>
      <c r="E76" s="251"/>
      <c r="F76" s="251"/>
      <c r="G76" s="251"/>
      <c r="H76" s="251"/>
      <c r="I76" s="251"/>
      <c r="J76" s="16"/>
      <c r="K76" s="76" t="s">
        <v>102</v>
      </c>
    </row>
    <row r="77" spans="2:11" ht="56.25" customHeight="1" x14ac:dyDescent="0.25">
      <c r="B77" s="268" t="s">
        <v>319</v>
      </c>
      <c r="C77" s="216"/>
      <c r="D77" s="216"/>
      <c r="E77" s="216"/>
      <c r="F77" s="216"/>
      <c r="G77" s="216"/>
      <c r="H77" s="216"/>
      <c r="I77" s="216"/>
      <c r="J77" s="16"/>
      <c r="K77" s="76" t="s">
        <v>103</v>
      </c>
    </row>
    <row r="78" spans="2:11" ht="40.5" customHeight="1" x14ac:dyDescent="0.3">
      <c r="B78" s="55" t="s">
        <v>7</v>
      </c>
      <c r="E78" s="39"/>
      <c r="H78" s="10"/>
      <c r="J78" s="16"/>
      <c r="K78" s="76" t="s">
        <v>104</v>
      </c>
    </row>
    <row r="79" spans="2:11" ht="9.75" customHeight="1" x14ac:dyDescent="0.25">
      <c r="K79" s="76" t="s">
        <v>105</v>
      </c>
    </row>
    <row r="80" spans="2:11" ht="28.5" customHeight="1" x14ac:dyDescent="0.25">
      <c r="B80" s="268" t="s">
        <v>317</v>
      </c>
      <c r="C80" s="216"/>
      <c r="D80" s="216"/>
      <c r="E80" s="216"/>
      <c r="F80" s="216"/>
      <c r="G80" s="216"/>
      <c r="H80" s="216"/>
      <c r="I80" s="216"/>
      <c r="K80" s="76" t="s">
        <v>106</v>
      </c>
    </row>
    <row r="81" spans="2:11" ht="8.25" customHeight="1" x14ac:dyDescent="0.25">
      <c r="B81" s="16"/>
      <c r="C81" s="16"/>
      <c r="D81" s="16"/>
      <c r="E81" s="16"/>
      <c r="F81" s="70"/>
      <c r="G81" s="70"/>
      <c r="H81" s="70"/>
      <c r="I81" s="70"/>
      <c r="K81" s="76" t="s">
        <v>107</v>
      </c>
    </row>
    <row r="82" spans="2:11" ht="28.5" customHeight="1" x14ac:dyDescent="0.25">
      <c r="B82" s="268" t="s">
        <v>323</v>
      </c>
      <c r="C82" s="216"/>
      <c r="D82" s="216"/>
      <c r="E82" s="216"/>
      <c r="F82" s="216"/>
      <c r="G82" s="216"/>
      <c r="H82" s="216"/>
      <c r="I82" s="216"/>
      <c r="K82" s="76" t="s">
        <v>194</v>
      </c>
    </row>
    <row r="83" spans="2:11" ht="8.25" customHeight="1" x14ac:dyDescent="0.25">
      <c r="B83" s="16"/>
      <c r="C83" s="16"/>
      <c r="D83" s="16"/>
      <c r="E83" s="16"/>
      <c r="F83" s="70"/>
      <c r="G83" s="70"/>
      <c r="H83" s="70"/>
      <c r="I83" s="70"/>
      <c r="K83" s="76" t="s">
        <v>108</v>
      </c>
    </row>
    <row r="84" spans="2:11" ht="28.5" customHeight="1" x14ac:dyDescent="0.25">
      <c r="B84" s="251" t="s">
        <v>168</v>
      </c>
      <c r="C84" s="216"/>
      <c r="D84" s="216"/>
      <c r="E84" s="216"/>
      <c r="F84" s="216"/>
      <c r="G84" s="216"/>
      <c r="H84" s="216"/>
      <c r="I84" s="216"/>
      <c r="K84" s="76" t="s">
        <v>109</v>
      </c>
    </row>
    <row r="85" spans="2:11" ht="6.75" customHeight="1" x14ac:dyDescent="0.25">
      <c r="B85" s="16"/>
      <c r="C85" s="16"/>
      <c r="D85" s="16"/>
      <c r="E85" s="16"/>
      <c r="F85" s="70"/>
      <c r="G85" s="70"/>
      <c r="H85" s="70"/>
      <c r="I85" s="70"/>
      <c r="K85" s="76" t="s">
        <v>110</v>
      </c>
    </row>
    <row r="86" spans="2:11" ht="28.5" customHeight="1" x14ac:dyDescent="0.25">
      <c r="B86" s="251" t="s">
        <v>167</v>
      </c>
      <c r="C86" s="216"/>
      <c r="D86" s="216"/>
      <c r="E86" s="216"/>
      <c r="F86" s="216"/>
      <c r="G86" s="216"/>
      <c r="H86" s="216"/>
      <c r="I86" s="216"/>
      <c r="K86" s="76" t="s">
        <v>111</v>
      </c>
    </row>
    <row r="87" spans="2:11" ht="9" customHeight="1" x14ac:dyDescent="0.25">
      <c r="E87" s="39"/>
      <c r="F87" s="70"/>
      <c r="G87" s="70"/>
      <c r="H87" s="70"/>
      <c r="I87" s="70"/>
      <c r="K87" s="76" t="s">
        <v>112</v>
      </c>
    </row>
    <row r="88" spans="2:11" ht="28.5" customHeight="1" x14ac:dyDescent="0.25">
      <c r="B88" s="268" t="s">
        <v>322</v>
      </c>
      <c r="C88" s="216"/>
      <c r="D88" s="216"/>
      <c r="E88" s="216"/>
      <c r="F88" s="216"/>
      <c r="G88" s="216"/>
      <c r="H88" s="216"/>
      <c r="I88" s="216"/>
      <c r="K88" s="76" t="s">
        <v>113</v>
      </c>
    </row>
    <row r="89" spans="2:11" ht="5.25" customHeight="1" x14ac:dyDescent="0.25">
      <c r="B89" s="70"/>
      <c r="C89" s="70"/>
      <c r="D89" s="70"/>
      <c r="E89" s="70"/>
      <c r="F89" s="70"/>
      <c r="G89" s="70"/>
      <c r="H89" s="70"/>
      <c r="I89" s="70"/>
      <c r="K89" s="76" t="s">
        <v>195</v>
      </c>
    </row>
    <row r="90" spans="2:11" ht="40.5" customHeight="1" x14ac:dyDescent="0.25">
      <c r="D90" s="10"/>
      <c r="E90" s="10"/>
      <c r="F90" s="10"/>
      <c r="G90" s="10"/>
      <c r="H90" s="10"/>
      <c r="K90" s="76" t="s">
        <v>114</v>
      </c>
    </row>
    <row r="91" spans="2:11" x14ac:dyDescent="0.25">
      <c r="D91" s="10"/>
      <c r="E91" s="10"/>
      <c r="F91" s="10"/>
      <c r="G91" s="10"/>
      <c r="H91" s="10"/>
      <c r="K91" s="76" t="s">
        <v>196</v>
      </c>
    </row>
    <row r="92" spans="2:11" x14ac:dyDescent="0.25">
      <c r="F92" s="10"/>
      <c r="G92" s="10"/>
      <c r="K92" s="76" t="s">
        <v>197</v>
      </c>
    </row>
    <row r="93" spans="2:11" x14ac:dyDescent="0.25">
      <c r="K93" s="76" t="s">
        <v>115</v>
      </c>
    </row>
    <row r="94" spans="2:11" x14ac:dyDescent="0.25">
      <c r="K94" s="76" t="s">
        <v>272</v>
      </c>
    </row>
    <row r="95" spans="2:11" x14ac:dyDescent="0.25">
      <c r="K95" s="76" t="s">
        <v>198</v>
      </c>
    </row>
    <row r="96" spans="2:11" x14ac:dyDescent="0.25">
      <c r="K96" s="76" t="s">
        <v>116</v>
      </c>
    </row>
    <row r="97" spans="11:11" x14ac:dyDescent="0.25">
      <c r="K97" s="76" t="s">
        <v>117</v>
      </c>
    </row>
    <row r="98" spans="11:11" x14ac:dyDescent="0.25">
      <c r="K98" s="76" t="s">
        <v>177</v>
      </c>
    </row>
    <row r="99" spans="11:11" x14ac:dyDescent="0.25">
      <c r="K99" s="76" t="s">
        <v>118</v>
      </c>
    </row>
    <row r="100" spans="11:11" x14ac:dyDescent="0.25">
      <c r="K100" s="76" t="s">
        <v>119</v>
      </c>
    </row>
    <row r="101" spans="11:11" x14ac:dyDescent="0.25">
      <c r="K101" s="76" t="s">
        <v>120</v>
      </c>
    </row>
    <row r="102" spans="11:11" x14ac:dyDescent="0.25">
      <c r="K102" s="76" t="s">
        <v>199</v>
      </c>
    </row>
    <row r="103" spans="11:11" x14ac:dyDescent="0.25">
      <c r="K103" s="76" t="s">
        <v>121</v>
      </c>
    </row>
    <row r="104" spans="11:11" x14ac:dyDescent="0.25">
      <c r="K104" s="76" t="s">
        <v>122</v>
      </c>
    </row>
    <row r="105" spans="11:11" x14ac:dyDescent="0.25">
      <c r="K105" s="76" t="s">
        <v>123</v>
      </c>
    </row>
    <row r="106" spans="11:11" x14ac:dyDescent="0.25">
      <c r="K106" s="76" t="s">
        <v>124</v>
      </c>
    </row>
    <row r="107" spans="11:11" x14ac:dyDescent="0.25">
      <c r="K107" s="76" t="s">
        <v>125</v>
      </c>
    </row>
    <row r="108" spans="11:11" x14ac:dyDescent="0.25">
      <c r="K108" s="76" t="s">
        <v>126</v>
      </c>
    </row>
    <row r="109" spans="11:11" x14ac:dyDescent="0.25">
      <c r="K109" s="76" t="s">
        <v>200</v>
      </c>
    </row>
    <row r="110" spans="11:11" x14ac:dyDescent="0.25">
      <c r="K110" s="76" t="s">
        <v>127</v>
      </c>
    </row>
    <row r="111" spans="11:11" x14ac:dyDescent="0.25">
      <c r="K111" s="76" t="s">
        <v>201</v>
      </c>
    </row>
    <row r="112" spans="11:11" x14ac:dyDescent="0.25">
      <c r="K112" s="76" t="s">
        <v>128</v>
      </c>
    </row>
    <row r="113" spans="11:11" x14ac:dyDescent="0.25">
      <c r="K113" s="76" t="s">
        <v>129</v>
      </c>
    </row>
    <row r="114" spans="11:11" x14ac:dyDescent="0.25">
      <c r="K114" s="76" t="s">
        <v>130</v>
      </c>
    </row>
    <row r="115" spans="11:11" x14ac:dyDescent="0.25">
      <c r="K115" s="76" t="s">
        <v>131</v>
      </c>
    </row>
    <row r="116" spans="11:11" x14ac:dyDescent="0.25">
      <c r="K116" s="76" t="s">
        <v>132</v>
      </c>
    </row>
    <row r="117" spans="11:11" x14ac:dyDescent="0.25">
      <c r="K117" s="76" t="s">
        <v>133</v>
      </c>
    </row>
    <row r="118" spans="11:11" x14ac:dyDescent="0.25">
      <c r="K118" s="76" t="s">
        <v>134</v>
      </c>
    </row>
    <row r="119" spans="11:11" x14ac:dyDescent="0.25">
      <c r="K119" s="76" t="s">
        <v>135</v>
      </c>
    </row>
    <row r="120" spans="11:11" x14ac:dyDescent="0.25">
      <c r="K120" s="76" t="s">
        <v>285</v>
      </c>
    </row>
    <row r="121" spans="11:11" x14ac:dyDescent="0.25">
      <c r="K121" s="76" t="s">
        <v>286</v>
      </c>
    </row>
    <row r="122" spans="11:11" x14ac:dyDescent="0.25">
      <c r="K122" s="76" t="s">
        <v>136</v>
      </c>
    </row>
    <row r="123" spans="11:11" x14ac:dyDescent="0.25">
      <c r="K123" s="76" t="s">
        <v>137</v>
      </c>
    </row>
    <row r="124" spans="11:11" x14ac:dyDescent="0.25">
      <c r="K124" s="76" t="s">
        <v>138</v>
      </c>
    </row>
    <row r="125" spans="11:11" x14ac:dyDescent="0.25">
      <c r="K125" s="76" t="s">
        <v>202</v>
      </c>
    </row>
    <row r="126" spans="11:11" x14ac:dyDescent="0.25">
      <c r="K126" s="76" t="s">
        <v>203</v>
      </c>
    </row>
    <row r="127" spans="11:11" x14ac:dyDescent="0.25">
      <c r="K127" s="76" t="s">
        <v>204</v>
      </c>
    </row>
    <row r="128" spans="11:11" x14ac:dyDescent="0.25">
      <c r="K128" s="76" t="s">
        <v>205</v>
      </c>
    </row>
    <row r="129" spans="11:11" x14ac:dyDescent="0.25">
      <c r="K129" s="76" t="s">
        <v>206</v>
      </c>
    </row>
    <row r="130" spans="11:11" x14ac:dyDescent="0.25">
      <c r="K130" s="76" t="s">
        <v>139</v>
      </c>
    </row>
    <row r="131" spans="11:11" x14ac:dyDescent="0.25">
      <c r="K131" s="76" t="s">
        <v>207</v>
      </c>
    </row>
    <row r="132" spans="11:11" x14ac:dyDescent="0.25">
      <c r="K132" s="76" t="s">
        <v>140</v>
      </c>
    </row>
    <row r="133" spans="11:11" x14ac:dyDescent="0.25">
      <c r="K133" s="76" t="s">
        <v>141</v>
      </c>
    </row>
    <row r="134" spans="11:11" x14ac:dyDescent="0.25">
      <c r="K134" s="76" t="s">
        <v>142</v>
      </c>
    </row>
    <row r="135" spans="11:11" x14ac:dyDescent="0.25">
      <c r="K135" s="76" t="s">
        <v>143</v>
      </c>
    </row>
    <row r="136" spans="11:11" x14ac:dyDescent="0.25">
      <c r="K136" s="76" t="s">
        <v>208</v>
      </c>
    </row>
    <row r="137" spans="11:11" x14ac:dyDescent="0.25">
      <c r="K137" s="76" t="s">
        <v>144</v>
      </c>
    </row>
    <row r="138" spans="11:11" x14ac:dyDescent="0.25">
      <c r="K138" s="76" t="s">
        <v>145</v>
      </c>
    </row>
    <row r="139" spans="11:11" x14ac:dyDescent="0.25">
      <c r="K139" s="76" t="s">
        <v>259</v>
      </c>
    </row>
    <row r="140" spans="11:11" x14ac:dyDescent="0.25">
      <c r="K140" s="76" t="s">
        <v>209</v>
      </c>
    </row>
    <row r="141" spans="11:11" x14ac:dyDescent="0.25">
      <c r="K141" s="76" t="s">
        <v>146</v>
      </c>
    </row>
    <row r="142" spans="11:11" x14ac:dyDescent="0.25">
      <c r="K142" s="76" t="s">
        <v>210</v>
      </c>
    </row>
    <row r="143" spans="11:11" x14ac:dyDescent="0.25">
      <c r="K143" s="76" t="s">
        <v>147</v>
      </c>
    </row>
    <row r="144" spans="11:11" x14ac:dyDescent="0.25">
      <c r="K144" s="76" t="s">
        <v>148</v>
      </c>
    </row>
    <row r="145" spans="11:11" x14ac:dyDescent="0.25">
      <c r="K145" s="76" t="s">
        <v>149</v>
      </c>
    </row>
    <row r="146" spans="11:11" x14ac:dyDescent="0.25">
      <c r="K146" s="76" t="s">
        <v>150</v>
      </c>
    </row>
    <row r="147" spans="11:11" x14ac:dyDescent="0.25">
      <c r="K147" s="76" t="s">
        <v>211</v>
      </c>
    </row>
    <row r="148" spans="11:11" x14ac:dyDescent="0.25">
      <c r="K148" s="76" t="s">
        <v>212</v>
      </c>
    </row>
    <row r="149" spans="11:11" x14ac:dyDescent="0.25">
      <c r="K149" s="76" t="s">
        <v>151</v>
      </c>
    </row>
    <row r="150" spans="11:11" x14ac:dyDescent="0.25">
      <c r="K150" s="76" t="s">
        <v>152</v>
      </c>
    </row>
    <row r="151" spans="11:11" x14ac:dyDescent="0.25">
      <c r="K151" s="76" t="s">
        <v>153</v>
      </c>
    </row>
    <row r="152" spans="11:11" x14ac:dyDescent="0.25">
      <c r="K152" s="76" t="s">
        <v>154</v>
      </c>
    </row>
    <row r="153" spans="11:11" x14ac:dyDescent="0.25">
      <c r="K153" s="76" t="s">
        <v>155</v>
      </c>
    </row>
    <row r="154" spans="11:11" x14ac:dyDescent="0.25">
      <c r="K154" s="76" t="s">
        <v>156</v>
      </c>
    </row>
    <row r="155" spans="11:11" x14ac:dyDescent="0.25">
      <c r="K155" s="76" t="s">
        <v>157</v>
      </c>
    </row>
    <row r="156" spans="11:11" x14ac:dyDescent="0.25">
      <c r="K156" s="76" t="s">
        <v>158</v>
      </c>
    </row>
    <row r="157" spans="11:11" x14ac:dyDescent="0.25">
      <c r="K157" s="76" t="s">
        <v>159</v>
      </c>
    </row>
    <row r="158" spans="11:11" x14ac:dyDescent="0.25">
      <c r="K158" s="76" t="s">
        <v>160</v>
      </c>
    </row>
    <row r="159" spans="11:11" x14ac:dyDescent="0.25">
      <c r="K159" s="76" t="s">
        <v>161</v>
      </c>
    </row>
    <row r="160" spans="11:11" x14ac:dyDescent="0.25">
      <c r="K160" s="76" t="s">
        <v>162</v>
      </c>
    </row>
    <row r="161" spans="11:11" x14ac:dyDescent="0.25">
      <c r="K161" s="106" t="s">
        <v>260</v>
      </c>
    </row>
    <row r="162" spans="11:11" x14ac:dyDescent="0.25">
      <c r="K162" s="76" t="s">
        <v>213</v>
      </c>
    </row>
    <row r="163" spans="11:11" x14ac:dyDescent="0.25">
      <c r="K163" s="76" t="s">
        <v>214</v>
      </c>
    </row>
    <row r="164" spans="11:11" x14ac:dyDescent="0.25">
      <c r="K164" s="76" t="s">
        <v>215</v>
      </c>
    </row>
    <row r="165" spans="11:11" x14ac:dyDescent="0.25">
      <c r="K165" s="76" t="s">
        <v>216</v>
      </c>
    </row>
    <row r="166" spans="11:11" x14ac:dyDescent="0.25">
      <c r="K166" s="76" t="s">
        <v>261</v>
      </c>
    </row>
    <row r="167" spans="11:11" x14ac:dyDescent="0.25">
      <c r="K167" s="76" t="s">
        <v>217</v>
      </c>
    </row>
    <row r="168" spans="11:11" x14ac:dyDescent="0.25">
      <c r="K168" s="76" t="s">
        <v>218</v>
      </c>
    </row>
    <row r="169" spans="11:11" x14ac:dyDescent="0.25">
      <c r="K169" s="76" t="s">
        <v>163</v>
      </c>
    </row>
    <row r="170" spans="11:11" x14ac:dyDescent="0.25">
      <c r="K170" s="76" t="s">
        <v>166</v>
      </c>
    </row>
    <row r="171" spans="11:11" x14ac:dyDescent="0.25">
      <c r="K171" s="76" t="s">
        <v>164</v>
      </c>
    </row>
    <row r="172" spans="11:11" ht="13" thickBot="1" x14ac:dyDescent="0.3">
      <c r="K172" s="107" t="s">
        <v>165</v>
      </c>
    </row>
    <row r="173" spans="11:11" ht="13" thickTop="1" x14ac:dyDescent="0.25">
      <c r="K173" s="10"/>
    </row>
    <row r="174" spans="11:11" x14ac:dyDescent="0.25">
      <c r="K174" s="10"/>
    </row>
    <row r="175" spans="11:11" x14ac:dyDescent="0.25">
      <c r="K175" s="10"/>
    </row>
    <row r="176" spans="11:11" x14ac:dyDescent="0.25">
      <c r="K176" s="10"/>
    </row>
    <row r="177" spans="11:11" x14ac:dyDescent="0.25">
      <c r="K177" s="10"/>
    </row>
    <row r="178" spans="11:11" x14ac:dyDescent="0.25">
      <c r="K178" s="10"/>
    </row>
    <row r="179" spans="11:11" x14ac:dyDescent="0.25">
      <c r="K179" s="10"/>
    </row>
    <row r="180" spans="11:11" x14ac:dyDescent="0.25">
      <c r="K180" s="10"/>
    </row>
    <row r="181" spans="11:11" x14ac:dyDescent="0.25">
      <c r="K181" s="10"/>
    </row>
    <row r="182" spans="11:11" x14ac:dyDescent="0.25">
      <c r="K182" s="10"/>
    </row>
    <row r="183" spans="11:11" x14ac:dyDescent="0.25">
      <c r="K183" s="10"/>
    </row>
    <row r="184" spans="11:11" x14ac:dyDescent="0.25">
      <c r="K184" s="10"/>
    </row>
    <row r="185" spans="11:11" x14ac:dyDescent="0.25">
      <c r="K185" s="10"/>
    </row>
    <row r="186" spans="11:11" x14ac:dyDescent="0.25">
      <c r="K186" s="10"/>
    </row>
    <row r="187" spans="11:11" x14ac:dyDescent="0.25">
      <c r="K187" s="10"/>
    </row>
    <row r="188" spans="11:11" x14ac:dyDescent="0.25">
      <c r="K188" s="10"/>
    </row>
    <row r="189" spans="11:11" x14ac:dyDescent="0.25">
      <c r="K189" s="10"/>
    </row>
    <row r="190" spans="11:11" x14ac:dyDescent="0.25">
      <c r="K190" s="10"/>
    </row>
    <row r="191" spans="11:11" x14ac:dyDescent="0.25">
      <c r="K191" s="10"/>
    </row>
    <row r="192" spans="11:11" x14ac:dyDescent="0.25">
      <c r="K192" s="10"/>
    </row>
    <row r="193" spans="11:11" x14ac:dyDescent="0.25">
      <c r="K193" s="10"/>
    </row>
    <row r="194" spans="11:11" x14ac:dyDescent="0.25">
      <c r="K194" s="10"/>
    </row>
    <row r="195" spans="11:11" x14ac:dyDescent="0.25">
      <c r="K195" s="10"/>
    </row>
    <row r="196" spans="11:11" x14ac:dyDescent="0.25">
      <c r="K196" s="10"/>
    </row>
    <row r="197" spans="11:11" x14ac:dyDescent="0.25">
      <c r="K197" s="10"/>
    </row>
    <row r="198" spans="11:11" x14ac:dyDescent="0.25">
      <c r="K198" s="10"/>
    </row>
    <row r="199" spans="11:11" x14ac:dyDescent="0.25">
      <c r="K199" s="10"/>
    </row>
    <row r="200" spans="11:11" x14ac:dyDescent="0.25">
      <c r="K200" s="10"/>
    </row>
    <row r="201" spans="11:11" x14ac:dyDescent="0.25">
      <c r="K201" s="10"/>
    </row>
    <row r="202" spans="11:11" x14ac:dyDescent="0.25">
      <c r="K202" s="10"/>
    </row>
    <row r="203" spans="11:11" x14ac:dyDescent="0.25">
      <c r="K203" s="10"/>
    </row>
    <row r="204" spans="11:11" x14ac:dyDescent="0.25">
      <c r="K204" s="10"/>
    </row>
    <row r="205" spans="11:11" x14ac:dyDescent="0.25">
      <c r="K205" s="10"/>
    </row>
    <row r="206" spans="11:11" x14ac:dyDescent="0.25">
      <c r="K206" s="10"/>
    </row>
    <row r="207" spans="11:11" x14ac:dyDescent="0.25">
      <c r="K207" s="10"/>
    </row>
    <row r="208" spans="11:11" x14ac:dyDescent="0.25">
      <c r="K208" s="10"/>
    </row>
    <row r="209" spans="11:11" x14ac:dyDescent="0.25">
      <c r="K209" s="10"/>
    </row>
    <row r="210" spans="11:11" x14ac:dyDescent="0.25">
      <c r="K210" s="10"/>
    </row>
    <row r="211" spans="11:11" x14ac:dyDescent="0.25">
      <c r="K211" s="10"/>
    </row>
    <row r="212" spans="11:11" x14ac:dyDescent="0.25">
      <c r="K212" s="10"/>
    </row>
    <row r="213" spans="11:11" x14ac:dyDescent="0.25">
      <c r="K213" s="10"/>
    </row>
    <row r="214" spans="11:11" x14ac:dyDescent="0.25">
      <c r="K214" s="10"/>
    </row>
    <row r="215" spans="11:11" x14ac:dyDescent="0.25">
      <c r="K215" s="10"/>
    </row>
    <row r="216" spans="11:11" x14ac:dyDescent="0.25">
      <c r="K216" s="10"/>
    </row>
    <row r="217" spans="11:11" x14ac:dyDescent="0.25">
      <c r="K217" s="10"/>
    </row>
    <row r="218" spans="11:11" x14ac:dyDescent="0.25">
      <c r="K218" s="10"/>
    </row>
    <row r="219" spans="11:11" x14ac:dyDescent="0.25">
      <c r="K219" s="10"/>
    </row>
    <row r="220" spans="11:11" x14ac:dyDescent="0.25">
      <c r="K220" s="10"/>
    </row>
    <row r="221" spans="11:11" x14ac:dyDescent="0.25">
      <c r="K221" s="10"/>
    </row>
    <row r="222" spans="11:11" x14ac:dyDescent="0.25">
      <c r="K222" s="10"/>
    </row>
    <row r="223" spans="11:11" x14ac:dyDescent="0.25">
      <c r="K223" s="10"/>
    </row>
    <row r="224" spans="11:11" x14ac:dyDescent="0.25">
      <c r="K224" s="10"/>
    </row>
  </sheetData>
  <mergeCells count="33">
    <mergeCell ref="B88:I88"/>
    <mergeCell ref="B70:I70"/>
    <mergeCell ref="B69:I69"/>
    <mergeCell ref="B71:I71"/>
    <mergeCell ref="B82:I82"/>
    <mergeCell ref="B80:I80"/>
    <mergeCell ref="B84:I84"/>
    <mergeCell ref="B86:I86"/>
    <mergeCell ref="B77:I77"/>
    <mergeCell ref="B72:I72"/>
    <mergeCell ref="J38:J39"/>
    <mergeCell ref="B76:I76"/>
    <mergeCell ref="B74:I74"/>
    <mergeCell ref="B68:I68"/>
    <mergeCell ref="F59:I61"/>
    <mergeCell ref="F38:H39"/>
    <mergeCell ref="I38:I39"/>
    <mergeCell ref="F45:I49"/>
    <mergeCell ref="B67:I67"/>
    <mergeCell ref="B73:I73"/>
    <mergeCell ref="B75:I75"/>
    <mergeCell ref="B1:I1"/>
    <mergeCell ref="F51:I53"/>
    <mergeCell ref="F55:I57"/>
    <mergeCell ref="F36:H37"/>
    <mergeCell ref="I36:I37"/>
    <mergeCell ref="C27:G27"/>
    <mergeCell ref="F35:H35"/>
    <mergeCell ref="F31:H32"/>
    <mergeCell ref="F29:G30"/>
    <mergeCell ref="B21:I21"/>
    <mergeCell ref="H27:I27"/>
    <mergeCell ref="I31:I32"/>
  </mergeCells>
  <phoneticPr fontId="0" type="noConversion"/>
  <dataValidations count="2">
    <dataValidation type="list" allowBlank="1" showInputMessage="1" showErrorMessage="1" sqref="C28:D28" xr:uid="{00000000-0002-0000-0000-000000000000}">
      <formula1>$K$20:$K$138</formula1>
    </dataValidation>
    <dataValidation type="list" allowBlank="1" showInputMessage="1" showErrorMessage="1" sqref="C27" xr:uid="{00000000-0002-0000-0000-000001000000}">
      <formula1>$K$19:$K$172</formula1>
    </dataValidation>
  </dataValidations>
  <printOptions horizontalCentered="1"/>
  <pageMargins left="0.49" right="0.24" top="0.25" bottom="0.4" header="0.2" footer="0.16"/>
  <pageSetup scale="89" fitToHeight="2" orientation="portrait" r:id="rId1"/>
  <headerFooter alignWithMargins="0">
    <oddFooter>&amp;LHawai'i DOH
Fall 2011&amp;R&amp;A</oddFooter>
  </headerFooter>
  <rowBreaks count="2" manualBreakCount="2">
    <brk id="64" max="16383" man="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26"/>
  <sheetViews>
    <sheetView tabSelected="1" topLeftCell="A10" zoomScaleNormal="100" workbookViewId="0">
      <selection activeCell="B40" sqref="B40"/>
    </sheetView>
  </sheetViews>
  <sheetFormatPr defaultColWidth="9.1796875" defaultRowHeight="10" x14ac:dyDescent="0.2"/>
  <cols>
    <col min="1" max="1" width="40.81640625" style="158" customWidth="1"/>
    <col min="2" max="3" width="3.7265625" style="158" customWidth="1"/>
    <col min="4" max="4" width="8.54296875" style="79" customWidth="1"/>
    <col min="5" max="5" width="8.54296875" style="201" hidden="1" customWidth="1"/>
    <col min="6" max="6" width="10.1796875" style="158" customWidth="1"/>
    <col min="7" max="8" width="8.7265625" style="158" customWidth="1"/>
    <col min="9" max="10" width="10" style="158" customWidth="1"/>
    <col min="11" max="13" width="11" style="158" customWidth="1"/>
    <col min="14" max="19" width="9.81640625" style="161" customWidth="1"/>
    <col min="20" max="21" width="9.26953125" style="162" customWidth="1"/>
    <col min="22" max="22" width="11.81640625" style="162" customWidth="1"/>
    <col min="23" max="16384" width="9.1796875" style="74"/>
  </cols>
  <sheetData>
    <row r="1" spans="1:28" ht="15.5" x14ac:dyDescent="0.35">
      <c r="A1" s="152" t="s">
        <v>187</v>
      </c>
      <c r="B1" s="152"/>
      <c r="C1" s="152"/>
      <c r="D1" s="153"/>
      <c r="E1" s="154"/>
      <c r="F1" s="155"/>
      <c r="G1" s="155"/>
      <c r="H1" s="155"/>
      <c r="I1" s="155"/>
      <c r="J1" s="155"/>
      <c r="K1" s="155"/>
      <c r="L1" s="155"/>
      <c r="M1" s="155"/>
      <c r="N1" s="156"/>
      <c r="O1" s="156"/>
      <c r="P1" s="156"/>
      <c r="Q1" s="156"/>
      <c r="R1" s="156"/>
      <c r="S1" s="156"/>
      <c r="T1" s="157"/>
      <c r="U1" s="157"/>
      <c r="V1" s="157"/>
    </row>
    <row r="2" spans="1:28" ht="20.5" thickBot="1" x14ac:dyDescent="0.45">
      <c r="A2" s="120" t="s">
        <v>315</v>
      </c>
      <c r="D2" s="159"/>
      <c r="E2" s="79"/>
      <c r="F2" s="159"/>
      <c r="M2" s="160"/>
    </row>
    <row r="3" spans="1:28" ht="13.5" thickTop="1" x14ac:dyDescent="0.3">
      <c r="A3" s="1"/>
      <c r="B3" s="2"/>
      <c r="C3" s="2"/>
      <c r="D3" s="163"/>
      <c r="E3" s="164"/>
      <c r="F3" s="3"/>
      <c r="G3" s="3"/>
      <c r="H3" s="3"/>
      <c r="I3" s="3"/>
      <c r="J3" s="3"/>
      <c r="K3" s="3"/>
      <c r="L3" s="3"/>
      <c r="M3" s="283" t="s">
        <v>325</v>
      </c>
      <c r="N3" s="284"/>
      <c r="O3" s="284"/>
      <c r="P3" s="284"/>
      <c r="Q3" s="284"/>
      <c r="R3" s="285"/>
      <c r="S3" s="165"/>
      <c r="T3" s="165"/>
      <c r="U3" s="165"/>
      <c r="V3" s="166"/>
    </row>
    <row r="4" spans="1:28" ht="12.5" x14ac:dyDescent="0.25">
      <c r="A4" s="167"/>
      <c r="D4" s="168"/>
      <c r="E4" s="169"/>
      <c r="F4" s="148" t="s">
        <v>8</v>
      </c>
      <c r="G4" s="148"/>
      <c r="H4" s="148"/>
      <c r="I4" s="148" t="s">
        <v>9</v>
      </c>
      <c r="J4" s="148"/>
      <c r="K4" s="148"/>
      <c r="L4" s="148"/>
      <c r="M4" s="286" t="s">
        <v>326</v>
      </c>
      <c r="N4" s="287"/>
      <c r="O4" s="288" t="s">
        <v>327</v>
      </c>
      <c r="P4" s="289"/>
      <c r="Q4" s="289"/>
      <c r="R4" s="290"/>
      <c r="S4" s="172" t="s">
        <v>10</v>
      </c>
      <c r="T4" s="172" t="s">
        <v>10</v>
      </c>
      <c r="U4" s="149"/>
      <c r="V4" s="173"/>
    </row>
    <row r="5" spans="1:28" ht="10.5" x14ac:dyDescent="0.25">
      <c r="A5" s="167"/>
      <c r="D5" s="168"/>
      <c r="E5" s="169"/>
      <c r="F5" s="148" t="s">
        <v>11</v>
      </c>
      <c r="G5" s="148"/>
      <c r="H5" s="148"/>
      <c r="I5" s="148" t="s">
        <v>12</v>
      </c>
      <c r="J5" s="148"/>
      <c r="K5" s="148"/>
      <c r="L5" s="148"/>
      <c r="M5" s="170" t="s">
        <v>264</v>
      </c>
      <c r="N5" s="171" t="s">
        <v>13</v>
      </c>
      <c r="O5" s="291"/>
      <c r="P5" s="291"/>
      <c r="Q5" s="291"/>
      <c r="R5" s="291"/>
      <c r="S5" s="149" t="s">
        <v>14</v>
      </c>
      <c r="T5" s="149" t="s">
        <v>265</v>
      </c>
      <c r="U5" s="149" t="s">
        <v>15</v>
      </c>
      <c r="V5" s="173" t="s">
        <v>15</v>
      </c>
    </row>
    <row r="6" spans="1:28" ht="10.5" x14ac:dyDescent="0.25">
      <c r="A6" s="167"/>
      <c r="D6" s="174"/>
      <c r="E6" s="175"/>
      <c r="F6" s="148" t="s">
        <v>16</v>
      </c>
      <c r="G6" s="148" t="s">
        <v>17</v>
      </c>
      <c r="H6" s="148" t="s">
        <v>17</v>
      </c>
      <c r="I6" s="148" t="s">
        <v>18</v>
      </c>
      <c r="J6" s="148"/>
      <c r="K6" s="148" t="s">
        <v>19</v>
      </c>
      <c r="L6" s="148" t="s">
        <v>19</v>
      </c>
      <c r="M6" s="170" t="s">
        <v>20</v>
      </c>
      <c r="N6" s="171" t="s">
        <v>20</v>
      </c>
      <c r="O6" s="171"/>
      <c r="P6" s="171"/>
      <c r="Q6" s="171"/>
      <c r="R6" s="171"/>
      <c r="S6" s="149" t="s">
        <v>21</v>
      </c>
      <c r="T6" s="149" t="s">
        <v>21</v>
      </c>
      <c r="U6" s="149" t="s">
        <v>22</v>
      </c>
      <c r="V6" s="173" t="s">
        <v>266</v>
      </c>
    </row>
    <row r="7" spans="1:28" ht="13" thickBot="1" x14ac:dyDescent="0.3">
      <c r="A7" s="167"/>
      <c r="D7" s="174"/>
      <c r="E7" s="175" t="s">
        <v>23</v>
      </c>
      <c r="F7" s="148" t="s">
        <v>24</v>
      </c>
      <c r="G7" s="148" t="s">
        <v>25</v>
      </c>
      <c r="H7" s="148" t="s">
        <v>26</v>
      </c>
      <c r="I7" s="148" t="s">
        <v>27</v>
      </c>
      <c r="J7" s="149" t="s">
        <v>295</v>
      </c>
      <c r="K7" s="148" t="s">
        <v>28</v>
      </c>
      <c r="L7" s="148" t="s">
        <v>28</v>
      </c>
      <c r="M7" s="170" t="s">
        <v>21</v>
      </c>
      <c r="N7" s="171" t="s">
        <v>21</v>
      </c>
      <c r="O7" s="171"/>
      <c r="P7" s="292"/>
      <c r="Q7" s="292"/>
      <c r="R7" s="292"/>
      <c r="S7" s="149" t="s">
        <v>29</v>
      </c>
      <c r="T7" s="149" t="s">
        <v>267</v>
      </c>
      <c r="U7" s="149" t="s">
        <v>29</v>
      </c>
      <c r="V7" s="173" t="s">
        <v>267</v>
      </c>
    </row>
    <row r="8" spans="1:28" ht="12.5" x14ac:dyDescent="0.35">
      <c r="A8" s="167"/>
      <c r="B8" s="271" t="s">
        <v>30</v>
      </c>
      <c r="C8" s="272"/>
      <c r="D8" s="174" t="s">
        <v>31</v>
      </c>
      <c r="E8" s="175" t="s">
        <v>31</v>
      </c>
      <c r="F8" s="148" t="s">
        <v>32</v>
      </c>
      <c r="G8" s="148" t="s">
        <v>33</v>
      </c>
      <c r="H8" s="148" t="s">
        <v>34</v>
      </c>
      <c r="I8" s="148" t="s">
        <v>35</v>
      </c>
      <c r="J8" s="149" t="s">
        <v>296</v>
      </c>
      <c r="K8" s="148" t="s">
        <v>36</v>
      </c>
      <c r="L8" s="148" t="s">
        <v>37</v>
      </c>
      <c r="M8" s="170" t="s">
        <v>268</v>
      </c>
      <c r="N8" s="171" t="s">
        <v>38</v>
      </c>
      <c r="O8" s="293" t="s">
        <v>328</v>
      </c>
      <c r="P8" s="293" t="s">
        <v>329</v>
      </c>
      <c r="Q8" s="293" t="s">
        <v>330</v>
      </c>
      <c r="R8" s="293" t="s">
        <v>331</v>
      </c>
      <c r="S8" s="149" t="s">
        <v>39</v>
      </c>
      <c r="T8" s="149" t="s">
        <v>269</v>
      </c>
      <c r="U8" s="149" t="s">
        <v>40</v>
      </c>
      <c r="V8" s="173" t="s">
        <v>270</v>
      </c>
    </row>
    <row r="9" spans="1:28" s="75" customFormat="1" ht="13" thickBot="1" x14ac:dyDescent="0.3">
      <c r="A9" s="176" t="s">
        <v>257</v>
      </c>
      <c r="B9" s="273" t="s">
        <v>42</v>
      </c>
      <c r="C9" s="274"/>
      <c r="D9" s="177" t="s">
        <v>43</v>
      </c>
      <c r="E9" s="178" t="s">
        <v>43</v>
      </c>
      <c r="F9" s="179" t="s">
        <v>44</v>
      </c>
      <c r="G9" s="179" t="s">
        <v>45</v>
      </c>
      <c r="H9" s="179" t="s">
        <v>45</v>
      </c>
      <c r="I9" s="179" t="s">
        <v>46</v>
      </c>
      <c r="J9" s="147" t="s">
        <v>294</v>
      </c>
      <c r="K9" s="179" t="s">
        <v>47</v>
      </c>
      <c r="L9" s="179" t="s">
        <v>48</v>
      </c>
      <c r="M9" s="180" t="s">
        <v>48</v>
      </c>
      <c r="N9" s="181" t="s">
        <v>48</v>
      </c>
      <c r="O9" s="181" t="s">
        <v>48</v>
      </c>
      <c r="P9" s="181" t="s">
        <v>332</v>
      </c>
      <c r="Q9" s="181" t="s">
        <v>333</v>
      </c>
      <c r="R9" s="181" t="s">
        <v>334</v>
      </c>
      <c r="S9" s="147" t="s">
        <v>298</v>
      </c>
      <c r="T9" s="147" t="s">
        <v>299</v>
      </c>
      <c r="U9" s="147" t="s">
        <v>49</v>
      </c>
      <c r="V9" s="182" t="s">
        <v>300</v>
      </c>
    </row>
    <row r="10" spans="1:28" s="75" customFormat="1" ht="12" customHeight="1" x14ac:dyDescent="0.2">
      <c r="A10" s="76" t="s">
        <v>50</v>
      </c>
      <c r="B10" s="128" t="s">
        <v>51</v>
      </c>
      <c r="C10" s="129" t="s">
        <v>35</v>
      </c>
      <c r="D10" s="130">
        <v>154</v>
      </c>
      <c r="E10" s="131">
        <v>154</v>
      </c>
      <c r="F10" s="316">
        <v>5027</v>
      </c>
      <c r="G10" s="316">
        <v>5.0999999999999997E-2</v>
      </c>
      <c r="H10" s="316">
        <v>8.3000000000000002E-6</v>
      </c>
      <c r="I10" s="316">
        <v>3.9</v>
      </c>
      <c r="J10" s="183">
        <v>2.2000000000000001E-3</v>
      </c>
      <c r="K10" s="316">
        <v>1.8000000000000001E-4</v>
      </c>
      <c r="L10" s="316">
        <v>7.4999999999999997E-3</v>
      </c>
      <c r="M10" s="294">
        <v>1</v>
      </c>
      <c r="N10" s="295">
        <v>0.13</v>
      </c>
      <c r="O10" s="296">
        <v>0.41075359376748</v>
      </c>
      <c r="P10" s="296">
        <v>0.76811235300464997</v>
      </c>
      <c r="Q10" s="296">
        <v>1.84346964721115</v>
      </c>
      <c r="R10" s="297">
        <v>8.5999999999999993E-2</v>
      </c>
      <c r="S10" s="317"/>
      <c r="T10" s="317"/>
      <c r="U10" s="318">
        <v>0.06</v>
      </c>
      <c r="V10" s="184">
        <v>0.06</v>
      </c>
      <c r="W10" s="319">
        <v>0.21</v>
      </c>
      <c r="AB10" s="185"/>
    </row>
    <row r="11" spans="1:28" s="75" customFormat="1" ht="12" customHeight="1" x14ac:dyDescent="0.2">
      <c r="A11" s="76" t="s">
        <v>52</v>
      </c>
      <c r="B11" s="132" t="s">
        <v>51</v>
      </c>
      <c r="C11" s="133" t="s">
        <v>35</v>
      </c>
      <c r="D11" s="130">
        <v>152</v>
      </c>
      <c r="E11" s="134">
        <v>152</v>
      </c>
      <c r="F11" s="320">
        <v>2500</v>
      </c>
      <c r="G11" s="320">
        <v>6.08E-2</v>
      </c>
      <c r="H11" s="320">
        <v>7.8800000000000008E-6</v>
      </c>
      <c r="I11" s="320">
        <v>3.93</v>
      </c>
      <c r="J11" s="139">
        <v>9.1200000000000005E-4</v>
      </c>
      <c r="K11" s="320">
        <v>1.4499999999999999E-3</v>
      </c>
      <c r="L11" s="320">
        <v>5.9499999999999997E-2</v>
      </c>
      <c r="M11" s="298">
        <v>1</v>
      </c>
      <c r="N11" s="299">
        <v>0.13</v>
      </c>
      <c r="O11" s="300">
        <v>0.41075359376748</v>
      </c>
      <c r="P11" s="300">
        <v>0.76811235300464997</v>
      </c>
      <c r="Q11" s="300">
        <v>1.84346964721115</v>
      </c>
      <c r="R11" s="301">
        <v>8.5999999999999993E-2</v>
      </c>
      <c r="S11" s="321"/>
      <c r="T11" s="321"/>
      <c r="U11" s="321">
        <v>0.04</v>
      </c>
      <c r="V11" s="136">
        <v>0.04</v>
      </c>
      <c r="W11" s="322">
        <v>0.16</v>
      </c>
      <c r="AB11" s="185"/>
    </row>
    <row r="12" spans="1:28" s="75" customFormat="1" ht="12" customHeight="1" x14ac:dyDescent="0.2">
      <c r="A12" s="76" t="s">
        <v>53</v>
      </c>
      <c r="B12" s="132" t="s">
        <v>51</v>
      </c>
      <c r="C12" s="133" t="s">
        <v>54</v>
      </c>
      <c r="D12" s="130">
        <v>58</v>
      </c>
      <c r="E12" s="134">
        <v>58.08</v>
      </c>
      <c r="F12" s="323">
        <v>2.4</v>
      </c>
      <c r="G12" s="320">
        <v>0.11</v>
      </c>
      <c r="H12" s="320">
        <v>1.1E-5</v>
      </c>
      <c r="I12" s="320">
        <v>1000000</v>
      </c>
      <c r="J12" s="139">
        <v>231.5</v>
      </c>
      <c r="K12" s="323">
        <v>3.4999999999999997E-5</v>
      </c>
      <c r="L12" s="323">
        <v>1.4E-3</v>
      </c>
      <c r="M12" s="298">
        <v>1</v>
      </c>
      <c r="N12" s="299"/>
      <c r="O12" s="300">
        <v>1.50076832709E-3</v>
      </c>
      <c r="P12" s="300">
        <v>0.22238339169509</v>
      </c>
      <c r="Q12" s="300">
        <v>0.53372014006821</v>
      </c>
      <c r="R12" s="301">
        <v>5.1199999999999998E-4</v>
      </c>
      <c r="S12" s="321"/>
      <c r="T12" s="321"/>
      <c r="U12" s="321">
        <v>0.9</v>
      </c>
      <c r="V12" s="136">
        <v>0.9</v>
      </c>
      <c r="W12" s="322">
        <v>3.15</v>
      </c>
      <c r="AB12" s="185"/>
    </row>
    <row r="13" spans="1:28" s="75" customFormat="1" ht="12" customHeight="1" x14ac:dyDescent="0.2">
      <c r="A13" s="76" t="s">
        <v>55</v>
      </c>
      <c r="B13" s="187" t="s">
        <v>291</v>
      </c>
      <c r="C13" s="133" t="s">
        <v>35</v>
      </c>
      <c r="D13" s="130">
        <v>365</v>
      </c>
      <c r="E13" s="134">
        <v>364.92</v>
      </c>
      <c r="F13" s="320">
        <v>82020</v>
      </c>
      <c r="G13" s="320">
        <v>2.3E-2</v>
      </c>
      <c r="H13" s="320">
        <v>5.8000000000000004E-6</v>
      </c>
      <c r="I13" s="320">
        <v>1.7000000000000001E-2</v>
      </c>
      <c r="J13" s="139">
        <v>1.2E-4</v>
      </c>
      <c r="K13" s="320">
        <v>4.3999999999999999E-5</v>
      </c>
      <c r="L13" s="320">
        <v>1.8E-3</v>
      </c>
      <c r="M13" s="298">
        <v>1</v>
      </c>
      <c r="N13" s="299"/>
      <c r="O13" s="300">
        <v>2.15274755911009</v>
      </c>
      <c r="P13" s="300">
        <v>11.6252084690171</v>
      </c>
      <c r="Q13" s="300">
        <v>47.726506161858701</v>
      </c>
      <c r="R13" s="301">
        <v>0.29299999999999998</v>
      </c>
      <c r="S13" s="321">
        <v>3.4</v>
      </c>
      <c r="T13" s="321">
        <v>4.8999999999999998E-3</v>
      </c>
      <c r="U13" s="321">
        <v>1E-4</v>
      </c>
      <c r="V13" s="136">
        <v>1E-4</v>
      </c>
      <c r="W13" s="322"/>
      <c r="AB13" s="185"/>
    </row>
    <row r="14" spans="1:28" ht="12" customHeight="1" x14ac:dyDescent="0.2">
      <c r="A14" s="76" t="s">
        <v>188</v>
      </c>
      <c r="B14" s="132" t="s">
        <v>56</v>
      </c>
      <c r="C14" s="133" t="s">
        <v>35</v>
      </c>
      <c r="D14" s="130">
        <v>227</v>
      </c>
      <c r="E14" s="134">
        <v>227.33</v>
      </c>
      <c r="F14" s="320">
        <v>428.2</v>
      </c>
      <c r="G14" s="320">
        <v>5.0999999999999997E-2</v>
      </c>
      <c r="H14" s="320">
        <v>6.0000000000000002E-6</v>
      </c>
      <c r="I14" s="320">
        <v>209</v>
      </c>
      <c r="J14" s="139">
        <v>2.7E-6</v>
      </c>
      <c r="K14" s="320">
        <v>2.4E-9</v>
      </c>
      <c r="L14" s="320">
        <v>9.9E-8</v>
      </c>
      <c r="M14" s="298">
        <v>1</v>
      </c>
      <c r="N14" s="299">
        <v>0.1</v>
      </c>
      <c r="O14" s="300">
        <v>4.6044263479920002E-2</v>
      </c>
      <c r="P14" s="300">
        <v>1.9719538625600399</v>
      </c>
      <c r="Q14" s="300">
        <v>4.7326892701440997</v>
      </c>
      <c r="R14" s="301">
        <v>7.9399999999999991E-3</v>
      </c>
      <c r="S14" s="321"/>
      <c r="T14" s="321"/>
      <c r="U14" s="321">
        <v>8.9999999999999993E-3</v>
      </c>
      <c r="V14" s="136">
        <v>8.9999999999999993E-3</v>
      </c>
      <c r="W14" s="324"/>
      <c r="AB14" s="185"/>
    </row>
    <row r="15" spans="1:28" ht="11.25" customHeight="1" x14ac:dyDescent="0.2">
      <c r="A15" s="76" t="s">
        <v>271</v>
      </c>
      <c r="B15" s="132" t="s">
        <v>56</v>
      </c>
      <c r="C15" s="133" t="s">
        <v>35</v>
      </c>
      <c r="D15" s="130">
        <v>197</v>
      </c>
      <c r="E15" s="134">
        <v>197.15</v>
      </c>
      <c r="F15" s="320">
        <v>283</v>
      </c>
      <c r="G15" s="320">
        <v>5.6000000000000001E-2</v>
      </c>
      <c r="H15" s="320">
        <v>6.6000000000000003E-6</v>
      </c>
      <c r="I15" s="320">
        <v>1220</v>
      </c>
      <c r="J15" s="139">
        <v>1.1E-5</v>
      </c>
      <c r="K15" s="320">
        <v>3.3000000000000002E-11</v>
      </c>
      <c r="L15" s="320">
        <v>1.3000000000000001E-9</v>
      </c>
      <c r="M15" s="298">
        <v>1</v>
      </c>
      <c r="N15" s="299">
        <v>6.0000000000000001E-3</v>
      </c>
      <c r="O15" s="300">
        <v>1.1016793528290001E-2</v>
      </c>
      <c r="P15" s="300">
        <v>1.3362531734440699</v>
      </c>
      <c r="Q15" s="300">
        <v>3.2070076162657601</v>
      </c>
      <c r="R15" s="301">
        <v>2.0400000000000001E-3</v>
      </c>
      <c r="S15" s="321"/>
      <c r="T15" s="321"/>
      <c r="U15" s="325">
        <v>1E-4</v>
      </c>
      <c r="V15" s="136">
        <v>1E-4</v>
      </c>
      <c r="W15" s="324" t="s">
        <v>335</v>
      </c>
      <c r="AB15" s="185"/>
    </row>
    <row r="16" spans="1:28" ht="11.25" customHeight="1" x14ac:dyDescent="0.2">
      <c r="A16" s="76" t="s">
        <v>189</v>
      </c>
      <c r="B16" s="132" t="s">
        <v>56</v>
      </c>
      <c r="C16" s="133" t="s">
        <v>35</v>
      </c>
      <c r="D16" s="130">
        <v>197</v>
      </c>
      <c r="E16" s="134">
        <v>197.15</v>
      </c>
      <c r="F16" s="320">
        <v>283</v>
      </c>
      <c r="G16" s="320">
        <v>5.6000000000000001E-2</v>
      </c>
      <c r="H16" s="320">
        <v>6.6000000000000003E-6</v>
      </c>
      <c r="I16" s="320">
        <v>1220</v>
      </c>
      <c r="J16" s="139">
        <v>1.1E-5</v>
      </c>
      <c r="K16" s="320">
        <v>3.3000000000000002E-11</v>
      </c>
      <c r="L16" s="320">
        <v>1.3000000000000001E-9</v>
      </c>
      <c r="M16" s="298">
        <v>1</v>
      </c>
      <c r="N16" s="299">
        <v>8.9999999999999993E-3</v>
      </c>
      <c r="O16" s="300">
        <v>1.1016793528290001E-2</v>
      </c>
      <c r="P16" s="300">
        <v>1.3362531734440699</v>
      </c>
      <c r="Q16" s="300">
        <v>3.2070076162657601</v>
      </c>
      <c r="R16" s="301">
        <v>2.0400000000000001E-3</v>
      </c>
      <c r="S16" s="321"/>
      <c r="T16" s="321"/>
      <c r="U16" s="325">
        <v>1E-4</v>
      </c>
      <c r="V16" s="136">
        <v>1E-4</v>
      </c>
      <c r="W16" s="324" t="s">
        <v>335</v>
      </c>
      <c r="AB16" s="185"/>
    </row>
    <row r="17" spans="1:28" ht="11.25" customHeight="1" x14ac:dyDescent="0.2">
      <c r="A17" s="76" t="s">
        <v>57</v>
      </c>
      <c r="B17" s="132" t="s">
        <v>51</v>
      </c>
      <c r="C17" s="133" t="s">
        <v>35</v>
      </c>
      <c r="D17" s="130">
        <v>178</v>
      </c>
      <c r="E17" s="134">
        <v>178.24</v>
      </c>
      <c r="F17" s="320">
        <v>16360</v>
      </c>
      <c r="G17" s="320">
        <v>3.9E-2</v>
      </c>
      <c r="H17" s="320">
        <v>7.9000000000000006E-6</v>
      </c>
      <c r="I17" s="320">
        <v>4.2999999999999997E-2</v>
      </c>
      <c r="J17" s="139">
        <v>6.4999999999999996E-6</v>
      </c>
      <c r="K17" s="320">
        <v>5.5999999999999999E-5</v>
      </c>
      <c r="L17" s="320">
        <v>2.3E-3</v>
      </c>
      <c r="M17" s="298">
        <v>1</v>
      </c>
      <c r="N17" s="299">
        <v>0.13</v>
      </c>
      <c r="O17" s="300">
        <v>0.72915118033710002</v>
      </c>
      <c r="P17" s="300">
        <v>1.0471110667780701</v>
      </c>
      <c r="Q17" s="300">
        <v>4.0502150728380801</v>
      </c>
      <c r="R17" s="301">
        <v>0.14199999999999999</v>
      </c>
      <c r="S17" s="321"/>
      <c r="T17" s="321"/>
      <c r="U17" s="321">
        <v>0.3</v>
      </c>
      <c r="V17" s="136">
        <v>0.3</v>
      </c>
      <c r="W17" s="322">
        <v>1.1000000000000001</v>
      </c>
      <c r="AB17" s="185"/>
    </row>
    <row r="18" spans="1:28" ht="11.25" customHeight="1" x14ac:dyDescent="0.2">
      <c r="A18" s="76" t="s">
        <v>58</v>
      </c>
      <c r="B18" s="132" t="s">
        <v>56</v>
      </c>
      <c r="C18" s="133" t="s">
        <v>35</v>
      </c>
      <c r="D18" s="130">
        <v>122</v>
      </c>
      <c r="E18" s="134">
        <v>124.78</v>
      </c>
      <c r="F18" s="323"/>
      <c r="G18" s="323"/>
      <c r="H18" s="323"/>
      <c r="I18" s="323"/>
      <c r="J18" s="139"/>
      <c r="K18" s="323"/>
      <c r="L18" s="323"/>
      <c r="M18" s="299">
        <v>0.15</v>
      </c>
      <c r="N18" s="299"/>
      <c r="O18" s="300">
        <v>4.2440351458899999E-3</v>
      </c>
      <c r="P18" s="300">
        <v>0.50548089946876995</v>
      </c>
      <c r="Q18" s="300">
        <v>1.2131541587250401</v>
      </c>
      <c r="R18" s="301">
        <v>1E-3</v>
      </c>
      <c r="S18" s="321"/>
      <c r="T18" s="321"/>
      <c r="U18" s="321">
        <v>4.0000000000000002E-4</v>
      </c>
      <c r="V18" s="136">
        <v>4.0000000000000002E-4</v>
      </c>
      <c r="W18" s="324">
        <v>2.9999999999999997E-4</v>
      </c>
      <c r="AB18" s="185"/>
    </row>
    <row r="19" spans="1:28" ht="11.25" customHeight="1" x14ac:dyDescent="0.2">
      <c r="A19" s="76" t="s">
        <v>59</v>
      </c>
      <c r="B19" s="132" t="s">
        <v>56</v>
      </c>
      <c r="C19" s="133" t="s">
        <v>35</v>
      </c>
      <c r="D19" s="130">
        <v>75</v>
      </c>
      <c r="E19" s="134">
        <v>77.95</v>
      </c>
      <c r="F19" s="323" t="s">
        <v>335</v>
      </c>
      <c r="G19" s="323" t="s">
        <v>335</v>
      </c>
      <c r="H19" s="323"/>
      <c r="I19" s="323"/>
      <c r="J19" s="139"/>
      <c r="K19" s="323"/>
      <c r="L19" s="323"/>
      <c r="M19" s="298">
        <v>1</v>
      </c>
      <c r="N19" s="299">
        <v>0.03</v>
      </c>
      <c r="O19" s="300">
        <v>3.32913443626E-3</v>
      </c>
      <c r="P19" s="300">
        <v>0.27631976420125998</v>
      </c>
      <c r="Q19" s="300">
        <v>0.66316743408303003</v>
      </c>
      <c r="R19" s="301">
        <v>1E-3</v>
      </c>
      <c r="S19" s="321">
        <v>1.5</v>
      </c>
      <c r="T19" s="321">
        <v>4.3E-3</v>
      </c>
      <c r="U19" s="321">
        <v>2.9999999999999997E-4</v>
      </c>
      <c r="V19" s="136">
        <v>2.9999999999999997E-4</v>
      </c>
      <c r="W19" s="322">
        <v>1.5E-5</v>
      </c>
      <c r="AB19" s="185"/>
    </row>
    <row r="20" spans="1:28" ht="11.25" customHeight="1" x14ac:dyDescent="0.2">
      <c r="A20" s="76" t="s">
        <v>190</v>
      </c>
      <c r="B20" s="132" t="s">
        <v>56</v>
      </c>
      <c r="C20" s="133" t="s">
        <v>35</v>
      </c>
      <c r="D20" s="130">
        <v>216</v>
      </c>
      <c r="E20" s="134">
        <v>215.69</v>
      </c>
      <c r="F20" s="320">
        <v>224.5</v>
      </c>
      <c r="G20" s="320">
        <v>2.5999999999999999E-2</v>
      </c>
      <c r="H20" s="320">
        <v>6.8000000000000001E-6</v>
      </c>
      <c r="I20" s="320">
        <v>35</v>
      </c>
      <c r="J20" s="139">
        <v>2.8999999999999998E-7</v>
      </c>
      <c r="K20" s="320">
        <v>2.4E-9</v>
      </c>
      <c r="L20" s="320">
        <v>9.5999999999999999E-8</v>
      </c>
      <c r="M20" s="298">
        <v>1</v>
      </c>
      <c r="N20" s="299">
        <v>0.1</v>
      </c>
      <c r="O20" s="300">
        <v>2.9598720946299999E-2</v>
      </c>
      <c r="P20" s="300">
        <v>1.69712077416229</v>
      </c>
      <c r="Q20" s="300">
        <v>4.0730898579895003</v>
      </c>
      <c r="R20" s="301">
        <v>5.2399999999999999E-3</v>
      </c>
      <c r="S20" s="321">
        <v>0.23</v>
      </c>
      <c r="T20" s="321"/>
      <c r="U20" s="321">
        <v>3.0000000000000001E-3</v>
      </c>
      <c r="V20" s="136">
        <v>3.0000000000000001E-3</v>
      </c>
      <c r="W20" s="324" t="s">
        <v>335</v>
      </c>
      <c r="AB20" s="185"/>
    </row>
    <row r="21" spans="1:28" ht="11.25" customHeight="1" x14ac:dyDescent="0.2">
      <c r="A21" s="76" t="s">
        <v>60</v>
      </c>
      <c r="B21" s="132" t="s">
        <v>56</v>
      </c>
      <c r="C21" s="133" t="s">
        <v>35</v>
      </c>
      <c r="D21" s="130">
        <v>137</v>
      </c>
      <c r="E21" s="134">
        <v>137.33000000000001</v>
      </c>
      <c r="F21" s="323" t="s">
        <v>335</v>
      </c>
      <c r="G21" s="323" t="s">
        <v>335</v>
      </c>
      <c r="H21" s="323" t="s">
        <v>335</v>
      </c>
      <c r="I21" s="323" t="s">
        <v>335</v>
      </c>
      <c r="J21" s="139"/>
      <c r="K21" s="323"/>
      <c r="L21" s="323"/>
      <c r="M21" s="299">
        <v>7.0000000000000007E-2</v>
      </c>
      <c r="N21" s="299"/>
      <c r="O21" s="300">
        <v>4.5072262820299996E-3</v>
      </c>
      <c r="P21" s="300">
        <v>0.61786948865683999</v>
      </c>
      <c r="Q21" s="300">
        <v>1.4828867727764099</v>
      </c>
      <c r="R21" s="301">
        <v>1E-3</v>
      </c>
      <c r="S21" s="321"/>
      <c r="T21" s="321"/>
      <c r="U21" s="321">
        <v>0.2</v>
      </c>
      <c r="V21" s="136">
        <v>0.2</v>
      </c>
      <c r="W21" s="322">
        <v>5.0000000000000001E-4</v>
      </c>
      <c r="AB21" s="185"/>
    </row>
    <row r="22" spans="1:28" ht="11.25" customHeight="1" x14ac:dyDescent="0.2">
      <c r="A22" s="76" t="s">
        <v>288</v>
      </c>
      <c r="B22" s="132" t="s">
        <v>56</v>
      </c>
      <c r="C22" s="133" t="s">
        <v>35</v>
      </c>
      <c r="D22" s="130">
        <v>230</v>
      </c>
      <c r="E22" s="134">
        <v>230</v>
      </c>
      <c r="F22" s="320">
        <v>336.2</v>
      </c>
      <c r="G22" s="323">
        <v>4.2999999999999997E-2</v>
      </c>
      <c r="H22" s="323">
        <v>5.1000000000000003E-6</v>
      </c>
      <c r="I22" s="320">
        <v>3.8</v>
      </c>
      <c r="J22" s="139">
        <v>3.7E-9</v>
      </c>
      <c r="K22" s="323">
        <v>4.8999999999999997E-12</v>
      </c>
      <c r="L22" s="323">
        <v>2.0000000000000001E-10</v>
      </c>
      <c r="M22" s="299">
        <v>1</v>
      </c>
      <c r="N22" s="299">
        <v>0.1</v>
      </c>
      <c r="O22" s="300">
        <v>6.1798341842100001E-3</v>
      </c>
      <c r="P22" s="300">
        <v>4.4426361853052896</v>
      </c>
      <c r="Q22" s="300">
        <v>10.6623268447327</v>
      </c>
      <c r="R22" s="301">
        <v>9.4300000000000004E-4</v>
      </c>
      <c r="S22" s="321"/>
      <c r="T22" s="321"/>
      <c r="U22" s="321">
        <v>0.05</v>
      </c>
      <c r="V22" s="136">
        <v>0.05</v>
      </c>
      <c r="W22" s="326" t="s">
        <v>335</v>
      </c>
      <c r="AB22" s="185"/>
    </row>
    <row r="23" spans="1:28" ht="11.25" customHeight="1" x14ac:dyDescent="0.2">
      <c r="A23" s="76" t="s">
        <v>61</v>
      </c>
      <c r="B23" s="132" t="s">
        <v>51</v>
      </c>
      <c r="C23" s="133" t="s">
        <v>54</v>
      </c>
      <c r="D23" s="130">
        <v>78</v>
      </c>
      <c r="E23" s="134">
        <v>78.11</v>
      </c>
      <c r="F23" s="320">
        <v>150</v>
      </c>
      <c r="G23" s="320">
        <v>0.09</v>
      </c>
      <c r="H23" s="320">
        <v>1.0000000000000001E-5</v>
      </c>
      <c r="I23" s="320">
        <v>1790</v>
      </c>
      <c r="J23" s="139">
        <v>94.8</v>
      </c>
      <c r="K23" s="320">
        <v>5.5999999999999999E-3</v>
      </c>
      <c r="L23" s="323">
        <v>0.23</v>
      </c>
      <c r="M23" s="298">
        <v>1</v>
      </c>
      <c r="N23" s="299"/>
      <c r="O23" s="300">
        <v>5.065008038978E-2</v>
      </c>
      <c r="P23" s="300">
        <v>0.28793386679265998</v>
      </c>
      <c r="Q23" s="300">
        <v>0.69104128030237</v>
      </c>
      <c r="R23" s="301">
        <v>1.49E-2</v>
      </c>
      <c r="S23" s="321">
        <v>5.5E-2</v>
      </c>
      <c r="T23" s="321">
        <v>7.7999999999999999E-6</v>
      </c>
      <c r="U23" s="321">
        <v>4.0000000000000001E-3</v>
      </c>
      <c r="V23" s="136">
        <v>4.0000000000000001E-3</v>
      </c>
      <c r="W23" s="322">
        <v>0.03</v>
      </c>
      <c r="AB23" s="185"/>
    </row>
    <row r="24" spans="1:28" ht="11.25" customHeight="1" x14ac:dyDescent="0.2">
      <c r="A24" s="76" t="s">
        <v>62</v>
      </c>
      <c r="B24" s="132" t="s">
        <v>291</v>
      </c>
      <c r="C24" s="133" t="s">
        <v>35</v>
      </c>
      <c r="D24" s="130">
        <v>228</v>
      </c>
      <c r="E24" s="134">
        <v>228.3</v>
      </c>
      <c r="F24" s="320">
        <v>176900</v>
      </c>
      <c r="G24" s="320">
        <v>2.5999999999999999E-2</v>
      </c>
      <c r="H24" s="320">
        <v>6.7000000000000002E-6</v>
      </c>
      <c r="I24" s="320">
        <v>9.4000000000000004E-3</v>
      </c>
      <c r="J24" s="139">
        <v>2.1E-7</v>
      </c>
      <c r="K24" s="320">
        <v>1.2E-5</v>
      </c>
      <c r="L24" s="320">
        <v>4.8999999999999998E-4</v>
      </c>
      <c r="M24" s="298">
        <v>1</v>
      </c>
      <c r="N24" s="299">
        <v>0.13</v>
      </c>
      <c r="O24" s="300">
        <v>3.2078842222611401</v>
      </c>
      <c r="P24" s="300">
        <v>1.99677324839304</v>
      </c>
      <c r="Q24" s="300">
        <v>8.4818237910935093</v>
      </c>
      <c r="R24" s="301">
        <v>0.55200000000000005</v>
      </c>
      <c r="S24" s="321">
        <v>0.1</v>
      </c>
      <c r="T24" s="321">
        <v>6.0000000000000002E-5</v>
      </c>
      <c r="U24" s="325" t="s">
        <v>335</v>
      </c>
      <c r="V24" s="136" t="s">
        <v>335</v>
      </c>
      <c r="W24" s="324" t="s">
        <v>335</v>
      </c>
      <c r="AB24" s="185"/>
    </row>
    <row r="25" spans="1:28" ht="11.25" customHeight="1" x14ac:dyDescent="0.2">
      <c r="A25" s="76" t="s">
        <v>63</v>
      </c>
      <c r="B25" s="132" t="s">
        <v>56</v>
      </c>
      <c r="C25" s="133" t="s">
        <v>35</v>
      </c>
      <c r="D25" s="130">
        <v>252</v>
      </c>
      <c r="E25" s="134">
        <v>252.32</v>
      </c>
      <c r="F25" s="320">
        <v>587400</v>
      </c>
      <c r="G25" s="323">
        <v>2.5000000000000001E-2</v>
      </c>
      <c r="H25" s="323">
        <v>6.6000000000000003E-6</v>
      </c>
      <c r="I25" s="320">
        <v>1.6000000000000001E-3</v>
      </c>
      <c r="J25" s="139">
        <v>5.4999999999999996E-9</v>
      </c>
      <c r="K25" s="320">
        <v>4.5999999999999999E-7</v>
      </c>
      <c r="L25" s="320">
        <v>1.9000000000000001E-5</v>
      </c>
      <c r="M25" s="298">
        <v>1</v>
      </c>
      <c r="N25" s="299">
        <v>0.13</v>
      </c>
      <c r="O25" s="300">
        <v>4.3560416128113797</v>
      </c>
      <c r="P25" s="300">
        <v>2.72170311040471</v>
      </c>
      <c r="Q25" s="300">
        <v>11.8221045485476</v>
      </c>
      <c r="R25" s="301">
        <v>0.71299999999999997</v>
      </c>
      <c r="S25" s="321">
        <v>1</v>
      </c>
      <c r="T25" s="321">
        <v>5.9999999999999995E-4</v>
      </c>
      <c r="U25" s="321">
        <v>2.9999999999999997E-4</v>
      </c>
      <c r="V25" s="136">
        <v>2.9999999999999997E-4</v>
      </c>
      <c r="W25" s="327">
        <v>1.9999999999999999E-6</v>
      </c>
      <c r="AB25" s="185"/>
    </row>
    <row r="26" spans="1:28" ht="11.25" customHeight="1" x14ac:dyDescent="0.2">
      <c r="A26" s="76" t="s">
        <v>64</v>
      </c>
      <c r="B26" s="132" t="s">
        <v>56</v>
      </c>
      <c r="C26" s="133" t="s">
        <v>35</v>
      </c>
      <c r="D26" s="130">
        <v>252</v>
      </c>
      <c r="E26" s="134">
        <v>252.32</v>
      </c>
      <c r="F26" s="320">
        <v>599400</v>
      </c>
      <c r="G26" s="323">
        <v>2.5000000000000001E-2</v>
      </c>
      <c r="H26" s="323">
        <v>6.3999999999999997E-6</v>
      </c>
      <c r="I26" s="320">
        <v>1.5E-3</v>
      </c>
      <c r="J26" s="139">
        <v>4.9999999999999998E-7</v>
      </c>
      <c r="K26" s="320">
        <v>6.6000000000000003E-7</v>
      </c>
      <c r="L26" s="320">
        <v>2.6999999999999999E-5</v>
      </c>
      <c r="M26" s="298">
        <v>1</v>
      </c>
      <c r="N26" s="299">
        <v>0.13</v>
      </c>
      <c r="O26" s="300">
        <v>2.5476428506905302</v>
      </c>
      <c r="P26" s="300">
        <v>2.72170311040471</v>
      </c>
      <c r="Q26" s="300">
        <v>11.342074091747</v>
      </c>
      <c r="R26" s="301">
        <v>0.41699999999999998</v>
      </c>
      <c r="S26" s="321">
        <v>0.1</v>
      </c>
      <c r="T26" s="321">
        <v>6.0000000000000002E-5</v>
      </c>
      <c r="U26" s="325" t="s">
        <v>335</v>
      </c>
      <c r="V26" s="136" t="s">
        <v>335</v>
      </c>
      <c r="W26" s="324" t="s">
        <v>335</v>
      </c>
      <c r="AB26" s="185"/>
    </row>
    <row r="27" spans="1:28" ht="11.25" customHeight="1" x14ac:dyDescent="0.2">
      <c r="A27" s="76" t="s">
        <v>65</v>
      </c>
      <c r="B27" s="132" t="s">
        <v>56</v>
      </c>
      <c r="C27" s="133" t="s">
        <v>35</v>
      </c>
      <c r="D27" s="130">
        <v>276</v>
      </c>
      <c r="E27" s="134">
        <v>276</v>
      </c>
      <c r="F27" s="320">
        <v>1600000</v>
      </c>
      <c r="G27" s="320">
        <v>4.8000000000000001E-2</v>
      </c>
      <c r="H27" s="320">
        <v>5.5999999999999997E-6</v>
      </c>
      <c r="I27" s="320">
        <v>2.5999999999999998E-4</v>
      </c>
      <c r="J27" s="139">
        <v>1E-10</v>
      </c>
      <c r="K27" s="320">
        <v>1.4399999999999999E-7</v>
      </c>
      <c r="L27" s="320">
        <v>5.9000000000000003E-6</v>
      </c>
      <c r="M27" s="298">
        <v>1</v>
      </c>
      <c r="N27" s="299">
        <v>0.13</v>
      </c>
      <c r="O27" s="300">
        <v>2.5476428506905302</v>
      </c>
      <c r="P27" s="300">
        <v>2.72170311040471</v>
      </c>
      <c r="Q27" s="300">
        <v>11.342074091747</v>
      </c>
      <c r="R27" s="301">
        <v>0.41699999999999998</v>
      </c>
      <c r="S27" s="321"/>
      <c r="T27" s="321"/>
      <c r="U27" s="321">
        <v>0.04</v>
      </c>
      <c r="V27" s="136">
        <v>0.04</v>
      </c>
      <c r="W27" s="327"/>
      <c r="AB27" s="185"/>
    </row>
    <row r="28" spans="1:28" ht="11.25" customHeight="1" x14ac:dyDescent="0.2">
      <c r="A28" s="76" t="s">
        <v>66</v>
      </c>
      <c r="B28" s="132" t="s">
        <v>56</v>
      </c>
      <c r="C28" s="133" t="s">
        <v>35</v>
      </c>
      <c r="D28" s="130">
        <v>252</v>
      </c>
      <c r="E28" s="134">
        <v>252.32</v>
      </c>
      <c r="F28" s="320">
        <v>587400</v>
      </c>
      <c r="G28" s="323">
        <v>2.5000000000000001E-2</v>
      </c>
      <c r="H28" s="323">
        <v>6.3999999999999997E-6</v>
      </c>
      <c r="I28" s="320">
        <v>8.0000000000000004E-4</v>
      </c>
      <c r="J28" s="139">
        <v>9.6999999999999996E-10</v>
      </c>
      <c r="K28" s="320">
        <v>5.7999999999999995E-7</v>
      </c>
      <c r="L28" s="320">
        <v>2.4000000000000001E-5</v>
      </c>
      <c r="M28" s="298">
        <v>1</v>
      </c>
      <c r="N28" s="299">
        <v>0.13</v>
      </c>
      <c r="O28" s="300">
        <v>4.22163359670781</v>
      </c>
      <c r="P28" s="300">
        <v>2.72170311040471</v>
      </c>
      <c r="Q28" s="300">
        <v>11.7971618300472</v>
      </c>
      <c r="R28" s="301">
        <v>0.69099999999999995</v>
      </c>
      <c r="S28" s="321">
        <v>0.01</v>
      </c>
      <c r="T28" s="321">
        <v>6.0000000000000002E-6</v>
      </c>
      <c r="U28" s="325" t="s">
        <v>335</v>
      </c>
      <c r="V28" s="136" t="s">
        <v>335</v>
      </c>
      <c r="W28" s="324" t="s">
        <v>335</v>
      </c>
      <c r="AB28" s="185"/>
    </row>
    <row r="29" spans="1:28" ht="11.25" customHeight="1" x14ac:dyDescent="0.2">
      <c r="A29" s="76" t="s">
        <v>67</v>
      </c>
      <c r="B29" s="132" t="s">
        <v>56</v>
      </c>
      <c r="C29" s="133" t="s">
        <v>35</v>
      </c>
      <c r="D29" s="130">
        <v>9</v>
      </c>
      <c r="E29" s="134">
        <v>9.01</v>
      </c>
      <c r="F29" s="323" t="s">
        <v>335</v>
      </c>
      <c r="G29" s="323" t="s">
        <v>335</v>
      </c>
      <c r="H29" s="323"/>
      <c r="I29" s="323" t="s">
        <v>335</v>
      </c>
      <c r="J29" s="139"/>
      <c r="K29" s="323" t="s">
        <v>335</v>
      </c>
      <c r="L29" s="323" t="s">
        <v>335</v>
      </c>
      <c r="M29" s="299">
        <v>7.0000000000000001E-3</v>
      </c>
      <c r="N29" s="299"/>
      <c r="O29" s="300">
        <v>1.1544870015200001E-3</v>
      </c>
      <c r="P29" s="300">
        <v>0.11811491713783</v>
      </c>
      <c r="Q29" s="300">
        <v>0.28347580113079002</v>
      </c>
      <c r="R29" s="301">
        <v>1E-3</v>
      </c>
      <c r="S29" s="321"/>
      <c r="T29" s="321">
        <v>2.3999999999999998E-3</v>
      </c>
      <c r="U29" s="321">
        <v>2E-3</v>
      </c>
      <c r="V29" s="136">
        <v>2E-3</v>
      </c>
      <c r="W29" s="322">
        <v>2.0000000000000002E-5</v>
      </c>
      <c r="AB29" s="185"/>
    </row>
    <row r="30" spans="1:28" ht="11.25" customHeight="1" x14ac:dyDescent="0.2">
      <c r="A30" s="76" t="s">
        <v>68</v>
      </c>
      <c r="B30" s="132" t="s">
        <v>51</v>
      </c>
      <c r="C30" s="133" t="s">
        <v>35</v>
      </c>
      <c r="D30" s="130">
        <v>154</v>
      </c>
      <c r="E30" s="134">
        <v>154.21</v>
      </c>
      <c r="F30" s="320">
        <v>5129</v>
      </c>
      <c r="G30" s="320">
        <v>4.7E-2</v>
      </c>
      <c r="H30" s="320">
        <v>7.6000000000000001E-6</v>
      </c>
      <c r="I30" s="320">
        <v>7.48</v>
      </c>
      <c r="J30" s="139">
        <v>8.8999999999999999E-3</v>
      </c>
      <c r="K30" s="320">
        <v>3.1E-4</v>
      </c>
      <c r="L30" s="320">
        <v>1.2999999999999999E-2</v>
      </c>
      <c r="M30" s="298">
        <v>1</v>
      </c>
      <c r="N30" s="299"/>
      <c r="O30" s="300">
        <v>0.45039609177062001</v>
      </c>
      <c r="P30" s="300">
        <v>0.76811235300464997</v>
      </c>
      <c r="Q30" s="300">
        <v>1.84346964721115</v>
      </c>
      <c r="R30" s="301">
        <v>9.4299999999999995E-2</v>
      </c>
      <c r="S30" s="321">
        <v>8.0000000000000002E-3</v>
      </c>
      <c r="T30" s="321"/>
      <c r="U30" s="321">
        <v>0.5</v>
      </c>
      <c r="V30" s="136">
        <v>0.5</v>
      </c>
      <c r="W30" s="322">
        <v>4.0000000000000002E-4</v>
      </c>
      <c r="AB30" s="185"/>
    </row>
    <row r="31" spans="1:28" ht="11.25" customHeight="1" x14ac:dyDescent="0.2">
      <c r="A31" s="76" t="s">
        <v>69</v>
      </c>
      <c r="B31" s="132" t="s">
        <v>51</v>
      </c>
      <c r="C31" s="133" t="s">
        <v>54</v>
      </c>
      <c r="D31" s="130">
        <v>143</v>
      </c>
      <c r="E31" s="134">
        <v>143.01</v>
      </c>
      <c r="F31" s="320">
        <v>32.21</v>
      </c>
      <c r="G31" s="320">
        <v>5.7000000000000002E-2</v>
      </c>
      <c r="H31" s="320">
        <v>8.6999999999999997E-6</v>
      </c>
      <c r="I31" s="320">
        <v>17200</v>
      </c>
      <c r="J31" s="139">
        <v>1.55</v>
      </c>
      <c r="K31" s="320">
        <v>1.7E-5</v>
      </c>
      <c r="L31" s="320">
        <v>6.9999999999999999E-4</v>
      </c>
      <c r="M31" s="298">
        <v>1</v>
      </c>
      <c r="N31" s="299"/>
      <c r="O31" s="300">
        <v>8.1870955250399995E-3</v>
      </c>
      <c r="P31" s="300">
        <v>0.66482103118018998</v>
      </c>
      <c r="Q31" s="300">
        <v>1.59557047483245</v>
      </c>
      <c r="R31" s="301">
        <v>1.7799999999999999E-3</v>
      </c>
      <c r="S31" s="321">
        <v>1.1000000000000001</v>
      </c>
      <c r="T31" s="321">
        <v>3.3E-4</v>
      </c>
      <c r="U31" s="325" t="s">
        <v>335</v>
      </c>
      <c r="V31" s="136" t="s">
        <v>335</v>
      </c>
      <c r="W31" s="324" t="s">
        <v>335</v>
      </c>
      <c r="AB31" s="185"/>
    </row>
    <row r="32" spans="1:28" ht="11.25" customHeight="1" x14ac:dyDescent="0.2">
      <c r="A32" s="76" t="s">
        <v>289</v>
      </c>
      <c r="B32" s="132" t="s">
        <v>51</v>
      </c>
      <c r="C32" s="133" t="s">
        <v>54</v>
      </c>
      <c r="D32" s="130">
        <v>171</v>
      </c>
      <c r="E32" s="134">
        <v>171</v>
      </c>
      <c r="F32" s="320">
        <v>61</v>
      </c>
      <c r="G32" s="320">
        <v>6.3100000000000003E-2</v>
      </c>
      <c r="H32" s="320">
        <v>6.3999999999999997E-6</v>
      </c>
      <c r="I32" s="320">
        <v>1700</v>
      </c>
      <c r="J32" s="139">
        <v>0.53</v>
      </c>
      <c r="K32" s="320">
        <v>1.13E-4</v>
      </c>
      <c r="L32" s="320">
        <v>4.6299999999999996E-3</v>
      </c>
      <c r="M32" s="298">
        <v>1</v>
      </c>
      <c r="N32" s="299"/>
      <c r="O32" s="300">
        <v>3.8433234724140002E-2</v>
      </c>
      <c r="P32" s="300">
        <v>0.95464246631699001</v>
      </c>
      <c r="Q32" s="300">
        <v>2.29114191916076</v>
      </c>
      <c r="R32" s="301">
        <v>7.6400000000000001E-3</v>
      </c>
      <c r="S32" s="321">
        <v>7.0000000000000007E-2</v>
      </c>
      <c r="T32" s="321">
        <v>1.0000000000000001E-5</v>
      </c>
      <c r="U32" s="320">
        <v>0.04</v>
      </c>
      <c r="V32" s="136">
        <v>0.04</v>
      </c>
      <c r="W32" s="327">
        <v>0.14000000000000001</v>
      </c>
      <c r="AB32" s="185"/>
    </row>
    <row r="33" spans="1:28" ht="11.25" customHeight="1" x14ac:dyDescent="0.2">
      <c r="A33" s="76" t="s">
        <v>71</v>
      </c>
      <c r="B33" s="132" t="s">
        <v>56</v>
      </c>
      <c r="C33" s="133" t="s">
        <v>35</v>
      </c>
      <c r="D33" s="130">
        <v>391</v>
      </c>
      <c r="E33" s="134">
        <v>390.57</v>
      </c>
      <c r="F33" s="320">
        <v>119600</v>
      </c>
      <c r="G33" s="320">
        <v>1.7000000000000001E-2</v>
      </c>
      <c r="H33" s="320">
        <v>4.1999999999999996E-6</v>
      </c>
      <c r="I33" s="320">
        <v>0.27</v>
      </c>
      <c r="J33" s="139">
        <v>1.4000000000000001E-7</v>
      </c>
      <c r="K33" s="320">
        <v>2.7000000000000001E-7</v>
      </c>
      <c r="L33" s="320">
        <v>1.1E-5</v>
      </c>
      <c r="M33" s="298">
        <v>1</v>
      </c>
      <c r="N33" s="299">
        <v>0.1</v>
      </c>
      <c r="O33" s="300">
        <v>8.5892360135147108</v>
      </c>
      <c r="P33" s="300">
        <v>16.182318683408699</v>
      </c>
      <c r="Q33" s="300">
        <v>72.882394847308603</v>
      </c>
      <c r="R33" s="301">
        <v>1.1299999999999999</v>
      </c>
      <c r="S33" s="321">
        <v>1.4E-2</v>
      </c>
      <c r="T33" s="321">
        <v>2.3999999999999999E-6</v>
      </c>
      <c r="U33" s="321">
        <v>0.02</v>
      </c>
      <c r="V33" s="136">
        <v>0.02</v>
      </c>
      <c r="W33" s="324" t="s">
        <v>335</v>
      </c>
      <c r="AB33" s="185"/>
    </row>
    <row r="34" spans="1:28" ht="11.25" customHeight="1" x14ac:dyDescent="0.2">
      <c r="A34" s="76" t="s">
        <v>72</v>
      </c>
      <c r="B34" s="132" t="s">
        <v>56</v>
      </c>
      <c r="C34" s="133" t="s">
        <v>35</v>
      </c>
      <c r="D34" s="130">
        <v>14</v>
      </c>
      <c r="E34" s="134">
        <v>13.84</v>
      </c>
      <c r="F34" s="323" t="s">
        <v>335</v>
      </c>
      <c r="G34" s="323" t="s">
        <v>335</v>
      </c>
      <c r="H34" s="323" t="s">
        <v>335</v>
      </c>
      <c r="I34" s="323" t="s">
        <v>335</v>
      </c>
      <c r="J34" s="139"/>
      <c r="K34" s="323" t="s">
        <v>335</v>
      </c>
      <c r="L34" s="323" t="s">
        <v>335</v>
      </c>
      <c r="M34" s="298">
        <v>1</v>
      </c>
      <c r="N34" s="299"/>
      <c r="O34" s="300">
        <v>1.4308519413600001E-3</v>
      </c>
      <c r="P34" s="300">
        <v>0.12570505708895999</v>
      </c>
      <c r="Q34" s="300">
        <v>0.30169213701350001</v>
      </c>
      <c r="R34" s="301">
        <v>1E-3</v>
      </c>
      <c r="S34" s="321"/>
      <c r="T34" s="321"/>
      <c r="U34" s="321">
        <v>0.2</v>
      </c>
      <c r="V34" s="136">
        <v>0.2</v>
      </c>
      <c r="W34" s="322">
        <v>0.02</v>
      </c>
      <c r="AB34" s="185"/>
    </row>
    <row r="35" spans="1:28" ht="11.25" customHeight="1" x14ac:dyDescent="0.2">
      <c r="A35" s="76" t="s">
        <v>73</v>
      </c>
      <c r="B35" s="132" t="s">
        <v>51</v>
      </c>
      <c r="C35" s="133" t="s">
        <v>54</v>
      </c>
      <c r="D35" s="130">
        <v>164</v>
      </c>
      <c r="E35" s="134">
        <v>163.83000000000001</v>
      </c>
      <c r="F35" s="320">
        <v>31.82</v>
      </c>
      <c r="G35" s="320">
        <v>5.6000000000000001E-2</v>
      </c>
      <c r="H35" s="320">
        <v>1.1E-5</v>
      </c>
      <c r="I35" s="320">
        <v>3032</v>
      </c>
      <c r="J35" s="139">
        <v>50</v>
      </c>
      <c r="K35" s="320">
        <v>2.0999999999999999E-3</v>
      </c>
      <c r="L35" s="320">
        <v>8.6999999999999994E-2</v>
      </c>
      <c r="M35" s="298">
        <v>1</v>
      </c>
      <c r="N35" s="299"/>
      <c r="O35" s="300">
        <v>1.9790165255210001E-2</v>
      </c>
      <c r="P35" s="300">
        <v>0.86955438523746997</v>
      </c>
      <c r="Q35" s="300">
        <v>2.0869305245699201</v>
      </c>
      <c r="R35" s="301">
        <v>4.0200000000000001E-3</v>
      </c>
      <c r="S35" s="321">
        <v>6.2E-2</v>
      </c>
      <c r="T35" s="321">
        <v>3.6999999999999998E-5</v>
      </c>
      <c r="U35" s="325">
        <v>8.0000000000000002E-3</v>
      </c>
      <c r="V35" s="136">
        <v>8.0000000000000002E-3</v>
      </c>
      <c r="W35" s="322">
        <v>2.8000000000000001E-2</v>
      </c>
      <c r="AB35" s="185"/>
    </row>
    <row r="36" spans="1:28" s="75" customFormat="1" ht="12" customHeight="1" x14ac:dyDescent="0.2">
      <c r="A36" s="76" t="s">
        <v>74</v>
      </c>
      <c r="B36" s="132" t="s">
        <v>291</v>
      </c>
      <c r="C36" s="133" t="s">
        <v>35</v>
      </c>
      <c r="D36" s="130">
        <v>253</v>
      </c>
      <c r="E36" s="134">
        <v>252.73</v>
      </c>
      <c r="F36" s="320">
        <v>31.82</v>
      </c>
      <c r="G36" s="320">
        <v>3.5999999999999997E-2</v>
      </c>
      <c r="H36" s="320">
        <v>1.0000000000000001E-5</v>
      </c>
      <c r="I36" s="320">
        <v>3100</v>
      </c>
      <c r="J36" s="139">
        <v>5.4</v>
      </c>
      <c r="K36" s="320">
        <v>5.4000000000000001E-4</v>
      </c>
      <c r="L36" s="320">
        <v>2.1999999999999999E-2</v>
      </c>
      <c r="M36" s="298">
        <v>1</v>
      </c>
      <c r="N36" s="299"/>
      <c r="O36" s="300">
        <v>1.4368879839439999E-2</v>
      </c>
      <c r="P36" s="300">
        <v>2.7361301368477902</v>
      </c>
      <c r="Q36" s="300">
        <v>6.5667123284346998</v>
      </c>
      <c r="R36" s="301">
        <v>2.3500000000000001E-3</v>
      </c>
      <c r="S36" s="321">
        <v>7.9000000000000008E-3</v>
      </c>
      <c r="T36" s="321">
        <v>1.1000000000000001E-6</v>
      </c>
      <c r="U36" s="321">
        <v>0.02</v>
      </c>
      <c r="V36" s="136">
        <v>0.02</v>
      </c>
      <c r="W36" s="324" t="s">
        <v>335</v>
      </c>
      <c r="AB36" s="185"/>
    </row>
    <row r="37" spans="1:28" ht="11.25" customHeight="1" x14ac:dyDescent="0.2">
      <c r="A37" s="76" t="s">
        <v>75</v>
      </c>
      <c r="B37" s="132" t="s">
        <v>51</v>
      </c>
      <c r="C37" s="133" t="s">
        <v>76</v>
      </c>
      <c r="D37" s="130">
        <v>95</v>
      </c>
      <c r="E37" s="134">
        <v>94.94</v>
      </c>
      <c r="F37" s="320">
        <v>13.22</v>
      </c>
      <c r="G37" s="320">
        <v>0.1</v>
      </c>
      <c r="H37" s="323">
        <v>1.2999999999999999E-5</v>
      </c>
      <c r="I37" s="320">
        <v>15200</v>
      </c>
      <c r="J37" s="139">
        <v>1616</v>
      </c>
      <c r="K37" s="320">
        <v>7.3000000000000001E-3</v>
      </c>
      <c r="L37" s="320">
        <v>0.3</v>
      </c>
      <c r="M37" s="298">
        <v>1</v>
      </c>
      <c r="N37" s="299"/>
      <c r="O37" s="300">
        <v>1.0643079802969999E-2</v>
      </c>
      <c r="P37" s="300">
        <v>0.35769028904016997</v>
      </c>
      <c r="Q37" s="300">
        <v>0.85845669369641997</v>
      </c>
      <c r="R37" s="301">
        <v>2.8400000000000001E-3</v>
      </c>
      <c r="S37" s="321"/>
      <c r="T37" s="321"/>
      <c r="U37" s="321">
        <v>1.4E-3</v>
      </c>
      <c r="V37" s="136">
        <v>1.4E-3</v>
      </c>
      <c r="W37" s="322">
        <v>5.0000000000000001E-3</v>
      </c>
      <c r="AB37" s="185"/>
    </row>
    <row r="38" spans="1:28" ht="11.25" customHeight="1" x14ac:dyDescent="0.2">
      <c r="A38" s="76" t="s">
        <v>77</v>
      </c>
      <c r="B38" s="132" t="s">
        <v>56</v>
      </c>
      <c r="C38" s="133" t="s">
        <v>35</v>
      </c>
      <c r="D38" s="130">
        <v>112</v>
      </c>
      <c r="E38" s="134">
        <v>112.41</v>
      </c>
      <c r="F38" s="323" t="s">
        <v>335</v>
      </c>
      <c r="G38" s="323" t="s">
        <v>335</v>
      </c>
      <c r="H38" s="323" t="s">
        <v>335</v>
      </c>
      <c r="I38" s="323"/>
      <c r="J38" s="139"/>
      <c r="K38" s="323" t="s">
        <v>335</v>
      </c>
      <c r="L38" s="323" t="s">
        <v>335</v>
      </c>
      <c r="M38" s="302">
        <v>0.05</v>
      </c>
      <c r="N38" s="299">
        <v>1E-3</v>
      </c>
      <c r="O38" s="300">
        <v>4.0776487017499998E-3</v>
      </c>
      <c r="P38" s="300">
        <v>0.44801107455104</v>
      </c>
      <c r="Q38" s="300">
        <v>1.07522657892249</v>
      </c>
      <c r="R38" s="301">
        <v>1E-3</v>
      </c>
      <c r="S38" s="321"/>
      <c r="T38" s="321">
        <v>1.8E-3</v>
      </c>
      <c r="U38" s="325">
        <v>1E-4</v>
      </c>
      <c r="V38" s="136">
        <v>1E-4</v>
      </c>
      <c r="W38" s="322">
        <v>1.0000000000000001E-5</v>
      </c>
      <c r="AB38" s="185"/>
    </row>
    <row r="39" spans="1:28" ht="11.25" customHeight="1" x14ac:dyDescent="0.2">
      <c r="A39" s="76" t="s">
        <v>78</v>
      </c>
      <c r="B39" s="132" t="s">
        <v>51</v>
      </c>
      <c r="C39" s="133" t="s">
        <v>54</v>
      </c>
      <c r="D39" s="130">
        <v>154</v>
      </c>
      <c r="E39" s="134">
        <v>153.82</v>
      </c>
      <c r="F39" s="320">
        <v>43.89</v>
      </c>
      <c r="G39" s="320">
        <v>5.7000000000000002E-2</v>
      </c>
      <c r="H39" s="320">
        <v>9.7999999999999993E-6</v>
      </c>
      <c r="I39" s="320">
        <v>793</v>
      </c>
      <c r="J39" s="139">
        <v>115</v>
      </c>
      <c r="K39" s="320">
        <v>2.8000000000000001E-2</v>
      </c>
      <c r="L39" s="320">
        <v>1.1000000000000001</v>
      </c>
      <c r="M39" s="298">
        <v>1</v>
      </c>
      <c r="N39" s="299"/>
      <c r="O39" s="300">
        <v>7.7753627552890003E-2</v>
      </c>
      <c r="P39" s="300">
        <v>0.76425933063897</v>
      </c>
      <c r="Q39" s="300">
        <v>1.83422239353354</v>
      </c>
      <c r="R39" s="301">
        <v>1.6299999999999999E-2</v>
      </c>
      <c r="S39" s="321">
        <v>7.0000000000000007E-2</v>
      </c>
      <c r="T39" s="321">
        <v>6.0000000000000002E-6</v>
      </c>
      <c r="U39" s="321">
        <v>4.0000000000000001E-3</v>
      </c>
      <c r="V39" s="136">
        <v>4.0000000000000001E-3</v>
      </c>
      <c r="W39" s="322">
        <v>0.1</v>
      </c>
      <c r="AB39" s="185"/>
    </row>
    <row r="40" spans="1:28" ht="11.25" customHeight="1" x14ac:dyDescent="0.2">
      <c r="A40" s="76" t="s">
        <v>191</v>
      </c>
      <c r="B40" s="132" t="s">
        <v>291</v>
      </c>
      <c r="C40" s="133" t="s">
        <v>35</v>
      </c>
      <c r="D40" s="130">
        <v>410</v>
      </c>
      <c r="E40" s="134">
        <v>409.78</v>
      </c>
      <c r="F40" s="320">
        <v>67540</v>
      </c>
      <c r="G40" s="320">
        <v>2.1000000000000001E-2</v>
      </c>
      <c r="H40" s="320">
        <v>5.4E-6</v>
      </c>
      <c r="I40" s="320">
        <v>5.6000000000000001E-2</v>
      </c>
      <c r="J40" s="139">
        <v>1.0000000000000001E-5</v>
      </c>
      <c r="K40" s="320">
        <v>4.8999999999999998E-5</v>
      </c>
      <c r="L40" s="320">
        <v>2E-3</v>
      </c>
      <c r="M40" s="298">
        <v>1</v>
      </c>
      <c r="N40" s="299">
        <v>0.04</v>
      </c>
      <c r="O40" s="300">
        <v>0.83307827437919002</v>
      </c>
      <c r="P40" s="300">
        <v>20.730832832149101</v>
      </c>
      <c r="Q40" s="300">
        <v>79.689721818315903</v>
      </c>
      <c r="R40" s="301">
        <v>0.107</v>
      </c>
      <c r="S40" s="321">
        <v>0.35</v>
      </c>
      <c r="T40" s="321">
        <v>1E-4</v>
      </c>
      <c r="U40" s="321">
        <v>5.0000000000000001E-4</v>
      </c>
      <c r="V40" s="136">
        <v>5.0000000000000001E-4</v>
      </c>
      <c r="W40" s="322">
        <v>6.9999999999999999E-4</v>
      </c>
      <c r="AB40" s="185"/>
    </row>
    <row r="41" spans="1:28" ht="11.25" customHeight="1" x14ac:dyDescent="0.2">
      <c r="A41" s="76" t="s">
        <v>79</v>
      </c>
      <c r="B41" s="132" t="s">
        <v>56</v>
      </c>
      <c r="C41" s="133" t="s">
        <v>35</v>
      </c>
      <c r="D41" s="130">
        <v>128</v>
      </c>
      <c r="E41" s="134">
        <v>127.57</v>
      </c>
      <c r="F41" s="320">
        <v>112.7</v>
      </c>
      <c r="G41" s="320">
        <v>7.0000000000000007E-2</v>
      </c>
      <c r="H41" s="320">
        <v>1.0000000000000001E-5</v>
      </c>
      <c r="I41" s="320">
        <v>3900</v>
      </c>
      <c r="J41" s="139">
        <v>2.7E-2</v>
      </c>
      <c r="K41" s="320">
        <v>1.1999999999999999E-6</v>
      </c>
      <c r="L41" s="320">
        <v>4.6999999999999997E-5</v>
      </c>
      <c r="M41" s="298">
        <v>1</v>
      </c>
      <c r="N41" s="299">
        <v>0.1</v>
      </c>
      <c r="O41" s="300">
        <v>2.154679135629E-2</v>
      </c>
      <c r="P41" s="300">
        <v>0.54480457964845996</v>
      </c>
      <c r="Q41" s="300">
        <v>1.3075309911563</v>
      </c>
      <c r="R41" s="301">
        <v>4.96E-3</v>
      </c>
      <c r="S41" s="321">
        <v>0.2</v>
      </c>
      <c r="T41" s="321"/>
      <c r="U41" s="325">
        <v>5.0000000000000001E-4</v>
      </c>
      <c r="V41" s="136">
        <v>5.0000000000000001E-4</v>
      </c>
      <c r="W41" s="324" t="s">
        <v>335</v>
      </c>
      <c r="AB41" s="185"/>
    </row>
    <row r="42" spans="1:28" ht="11.25" customHeight="1" x14ac:dyDescent="0.2">
      <c r="A42" s="76" t="s">
        <v>80</v>
      </c>
      <c r="B42" s="132" t="s">
        <v>51</v>
      </c>
      <c r="C42" s="133" t="s">
        <v>54</v>
      </c>
      <c r="D42" s="130">
        <v>113</v>
      </c>
      <c r="E42" s="134">
        <v>112.56</v>
      </c>
      <c r="F42" s="320">
        <v>233.9</v>
      </c>
      <c r="G42" s="320">
        <v>7.1999999999999995E-2</v>
      </c>
      <c r="H42" s="320">
        <v>9.5000000000000005E-6</v>
      </c>
      <c r="I42" s="320">
        <v>498</v>
      </c>
      <c r="J42" s="139">
        <v>11.97</v>
      </c>
      <c r="K42" s="320">
        <v>3.0999999999999999E-3</v>
      </c>
      <c r="L42" s="320">
        <v>0.13</v>
      </c>
      <c r="M42" s="298">
        <v>1</v>
      </c>
      <c r="N42" s="299"/>
      <c r="O42" s="300">
        <v>0.11507150748261</v>
      </c>
      <c r="P42" s="300">
        <v>0.44893632760023999</v>
      </c>
      <c r="Q42" s="300">
        <v>1.0774471862405699</v>
      </c>
      <c r="R42" s="301">
        <v>2.8199999999999999E-2</v>
      </c>
      <c r="S42" s="321"/>
      <c r="T42" s="321"/>
      <c r="U42" s="321">
        <v>0.02</v>
      </c>
      <c r="V42" s="136">
        <v>0.02</v>
      </c>
      <c r="W42" s="322">
        <v>0.05</v>
      </c>
      <c r="AB42" s="185"/>
    </row>
    <row r="43" spans="1:28" ht="11.25" customHeight="1" x14ac:dyDescent="0.2">
      <c r="A43" s="76" t="s">
        <v>81</v>
      </c>
      <c r="B43" s="132" t="s">
        <v>51</v>
      </c>
      <c r="C43" s="133" t="s">
        <v>76</v>
      </c>
      <c r="D43" s="130">
        <v>65</v>
      </c>
      <c r="E43" s="134">
        <v>64.52</v>
      </c>
      <c r="F43" s="320">
        <v>21.73</v>
      </c>
      <c r="G43" s="320">
        <v>0.1</v>
      </c>
      <c r="H43" s="320">
        <v>1.2E-5</v>
      </c>
      <c r="I43" s="320">
        <v>6710</v>
      </c>
      <c r="J43" s="139">
        <v>1008</v>
      </c>
      <c r="K43" s="320">
        <v>1.0999999999999999E-2</v>
      </c>
      <c r="L43" s="320">
        <v>0.45</v>
      </c>
      <c r="M43" s="298">
        <v>1</v>
      </c>
      <c r="N43" s="299"/>
      <c r="O43" s="300">
        <v>1.8751917943330001E-2</v>
      </c>
      <c r="P43" s="300">
        <v>0.24161992746596</v>
      </c>
      <c r="Q43" s="300">
        <v>0.57988782591830002</v>
      </c>
      <c r="R43" s="301">
        <v>6.0699999999999999E-3</v>
      </c>
      <c r="S43" s="321"/>
      <c r="T43" s="321"/>
      <c r="U43" s="325" t="s">
        <v>335</v>
      </c>
      <c r="V43" s="136" t="s">
        <v>335</v>
      </c>
      <c r="W43" s="326">
        <v>4</v>
      </c>
      <c r="AB43" s="185"/>
    </row>
    <row r="44" spans="1:28" ht="11.25" customHeight="1" x14ac:dyDescent="0.2">
      <c r="A44" s="105" t="s">
        <v>82</v>
      </c>
      <c r="B44" s="132" t="s">
        <v>51</v>
      </c>
      <c r="C44" s="133" t="s">
        <v>54</v>
      </c>
      <c r="D44" s="130">
        <v>119</v>
      </c>
      <c r="E44" s="134">
        <v>119.38</v>
      </c>
      <c r="F44" s="320">
        <v>31.82</v>
      </c>
      <c r="G44" s="320">
        <v>7.6999999999999999E-2</v>
      </c>
      <c r="H44" s="320">
        <v>1.1E-5</v>
      </c>
      <c r="I44" s="320">
        <v>7950</v>
      </c>
      <c r="J44" s="139">
        <v>197</v>
      </c>
      <c r="K44" s="320">
        <v>3.7000000000000002E-3</v>
      </c>
      <c r="L44" s="320">
        <v>0.15</v>
      </c>
      <c r="M44" s="298">
        <v>1</v>
      </c>
      <c r="N44" s="299"/>
      <c r="O44" s="300">
        <v>2.8702064957770002E-2</v>
      </c>
      <c r="P44" s="300">
        <v>0.49020388588490998</v>
      </c>
      <c r="Q44" s="300">
        <v>1.1764893261237901</v>
      </c>
      <c r="R44" s="301">
        <v>6.8300000000000001E-3</v>
      </c>
      <c r="S44" s="321">
        <v>3.1E-2</v>
      </c>
      <c r="T44" s="321">
        <v>2.3E-5</v>
      </c>
      <c r="U44" s="321">
        <v>0.01</v>
      </c>
      <c r="V44" s="136">
        <v>0.01</v>
      </c>
      <c r="W44" s="322">
        <v>9.8000000000000004E-2</v>
      </c>
      <c r="AB44" s="185"/>
    </row>
    <row r="45" spans="1:28" ht="11.25" customHeight="1" x14ac:dyDescent="0.2">
      <c r="A45" s="76" t="s">
        <v>83</v>
      </c>
      <c r="B45" s="132" t="s">
        <v>51</v>
      </c>
      <c r="C45" s="137" t="s">
        <v>76</v>
      </c>
      <c r="D45" s="138">
        <v>50</v>
      </c>
      <c r="E45" s="134">
        <v>50.49</v>
      </c>
      <c r="F45" s="320">
        <v>13.22</v>
      </c>
      <c r="G45" s="320">
        <v>0.12</v>
      </c>
      <c r="H45" s="320">
        <v>1.4E-5</v>
      </c>
      <c r="I45" s="320">
        <v>5320</v>
      </c>
      <c r="J45" s="139">
        <v>4300</v>
      </c>
      <c r="K45" s="320">
        <v>8.8000000000000005E-3</v>
      </c>
      <c r="L45" s="320">
        <v>0.36</v>
      </c>
      <c r="M45" s="298">
        <v>1</v>
      </c>
      <c r="N45" s="299"/>
      <c r="O45" s="300">
        <v>8.9638499759099998E-3</v>
      </c>
      <c r="P45" s="300">
        <v>0.20164225687262999</v>
      </c>
      <c r="Q45" s="300">
        <v>0.4839414164943</v>
      </c>
      <c r="R45" s="301">
        <v>3.2799999999999999E-3</v>
      </c>
      <c r="S45" s="321"/>
      <c r="T45" s="321"/>
      <c r="U45" s="325" t="s">
        <v>335</v>
      </c>
      <c r="V45" s="136" t="s">
        <v>335</v>
      </c>
      <c r="W45" s="322">
        <v>0.09</v>
      </c>
      <c r="AB45" s="185"/>
    </row>
    <row r="46" spans="1:28" ht="11.25" customHeight="1" x14ac:dyDescent="0.2">
      <c r="A46" s="76" t="s">
        <v>84</v>
      </c>
      <c r="B46" s="132" t="s">
        <v>51</v>
      </c>
      <c r="C46" s="137" t="s">
        <v>54</v>
      </c>
      <c r="D46" s="138">
        <v>129</v>
      </c>
      <c r="E46" s="134">
        <v>128.56</v>
      </c>
      <c r="F46" s="320">
        <v>388</v>
      </c>
      <c r="G46" s="320">
        <v>6.6000000000000003E-2</v>
      </c>
      <c r="H46" s="320">
        <v>9.5000000000000005E-6</v>
      </c>
      <c r="I46" s="320">
        <v>11300</v>
      </c>
      <c r="J46" s="139">
        <v>2.5</v>
      </c>
      <c r="K46" s="320">
        <v>1.1E-5</v>
      </c>
      <c r="L46" s="320">
        <v>4.6000000000000001E-4</v>
      </c>
      <c r="M46" s="298">
        <v>1</v>
      </c>
      <c r="N46" s="299"/>
      <c r="O46" s="300">
        <v>3.4843868272809997E-2</v>
      </c>
      <c r="P46" s="300">
        <v>0.55180387965424005</v>
      </c>
      <c r="Q46" s="300">
        <v>1.3243293111701799</v>
      </c>
      <c r="R46" s="301">
        <v>7.9900000000000006E-3</v>
      </c>
      <c r="S46" s="321"/>
      <c r="T46" s="321"/>
      <c r="U46" s="321">
        <v>5.0000000000000001E-3</v>
      </c>
      <c r="V46" s="136">
        <v>5.0000000000000001E-3</v>
      </c>
      <c r="W46" s="322">
        <v>1.7500000000000002E-2</v>
      </c>
      <c r="AB46" s="185"/>
    </row>
    <row r="47" spans="1:28" ht="11.25" customHeight="1" x14ac:dyDescent="0.2">
      <c r="A47" s="76" t="s">
        <v>85</v>
      </c>
      <c r="B47" s="132" t="s">
        <v>56</v>
      </c>
      <c r="C47" s="137" t="s">
        <v>35</v>
      </c>
      <c r="D47" s="138">
        <v>52</v>
      </c>
      <c r="E47" s="134">
        <v>52</v>
      </c>
      <c r="F47" s="323" t="s">
        <v>335</v>
      </c>
      <c r="G47" s="323" t="s">
        <v>335</v>
      </c>
      <c r="H47" s="323"/>
      <c r="I47" s="323" t="s">
        <v>335</v>
      </c>
      <c r="J47" s="139"/>
      <c r="K47" s="323"/>
      <c r="L47" s="323" t="s">
        <v>335</v>
      </c>
      <c r="M47" s="303">
        <v>1.2999999999999999E-2</v>
      </c>
      <c r="N47" s="299"/>
      <c r="O47" s="300">
        <v>2.7733943059600002E-3</v>
      </c>
      <c r="P47" s="300">
        <v>0.20560153352432001</v>
      </c>
      <c r="Q47" s="300">
        <v>0.49344368045836001</v>
      </c>
      <c r="R47" s="301">
        <v>1E-3</v>
      </c>
      <c r="S47" s="321"/>
      <c r="T47" s="321"/>
      <c r="U47" s="325" t="s">
        <v>335</v>
      </c>
      <c r="V47" s="136" t="s">
        <v>335</v>
      </c>
      <c r="W47" s="324" t="s">
        <v>335</v>
      </c>
      <c r="AB47" s="185"/>
    </row>
    <row r="48" spans="1:28" ht="11.25" customHeight="1" x14ac:dyDescent="0.2">
      <c r="A48" s="76" t="s">
        <v>86</v>
      </c>
      <c r="B48" s="132" t="s">
        <v>56</v>
      </c>
      <c r="C48" s="137" t="s">
        <v>35</v>
      </c>
      <c r="D48" s="138">
        <v>52</v>
      </c>
      <c r="E48" s="134">
        <v>52</v>
      </c>
      <c r="F48" s="323" t="s">
        <v>335</v>
      </c>
      <c r="G48" s="323" t="s">
        <v>335</v>
      </c>
      <c r="H48" s="323" t="s">
        <v>335</v>
      </c>
      <c r="I48" s="323" t="s">
        <v>335</v>
      </c>
      <c r="J48" s="139"/>
      <c r="K48" s="323" t="s">
        <v>335</v>
      </c>
      <c r="L48" s="323" t="s">
        <v>335</v>
      </c>
      <c r="M48" s="302">
        <v>1</v>
      </c>
      <c r="N48" s="299"/>
      <c r="O48" s="300">
        <v>2.7733943059600002E-3</v>
      </c>
      <c r="P48" s="300">
        <v>0.20560153352432001</v>
      </c>
      <c r="Q48" s="300">
        <v>0.49344368045836001</v>
      </c>
      <c r="R48" s="301">
        <v>1E-3</v>
      </c>
      <c r="S48" s="321"/>
      <c r="T48" s="321"/>
      <c r="U48" s="325" t="s">
        <v>335</v>
      </c>
      <c r="V48" s="136">
        <v>1.5</v>
      </c>
      <c r="W48" s="324" t="s">
        <v>335</v>
      </c>
      <c r="AB48" s="185"/>
    </row>
    <row r="49" spans="1:28" ht="11.25" customHeight="1" x14ac:dyDescent="0.2">
      <c r="A49" s="76" t="s">
        <v>87</v>
      </c>
      <c r="B49" s="132" t="s">
        <v>56</v>
      </c>
      <c r="C49" s="137" t="s">
        <v>35</v>
      </c>
      <c r="D49" s="138">
        <v>52</v>
      </c>
      <c r="E49" s="134">
        <v>52</v>
      </c>
      <c r="F49" s="323" t="s">
        <v>335</v>
      </c>
      <c r="G49" s="323" t="s">
        <v>335</v>
      </c>
      <c r="H49" s="323"/>
      <c r="I49" s="320">
        <v>1690000</v>
      </c>
      <c r="J49" s="139"/>
      <c r="K49" s="323" t="s">
        <v>335</v>
      </c>
      <c r="L49" s="323" t="s">
        <v>335</v>
      </c>
      <c r="M49" s="299">
        <v>2.5000000000000001E-2</v>
      </c>
      <c r="N49" s="299"/>
      <c r="O49" s="300">
        <v>5.5470019622500004E-3</v>
      </c>
      <c r="P49" s="300">
        <v>0.20561213829439001</v>
      </c>
      <c r="Q49" s="300">
        <v>0.49346913190653002</v>
      </c>
      <c r="R49" s="301">
        <v>2E-3</v>
      </c>
      <c r="S49" s="321">
        <v>0.5</v>
      </c>
      <c r="T49" s="321">
        <v>8.4000000000000005E-2</v>
      </c>
      <c r="U49" s="321">
        <v>3.0000000000000001E-3</v>
      </c>
      <c r="V49" s="136">
        <v>3.0000000000000001E-3</v>
      </c>
      <c r="W49" s="322">
        <v>1E-4</v>
      </c>
      <c r="AB49" s="185"/>
    </row>
    <row r="50" spans="1:28" ht="11.25" customHeight="1" x14ac:dyDescent="0.2">
      <c r="A50" s="76" t="s">
        <v>88</v>
      </c>
      <c r="B50" s="132" t="s">
        <v>56</v>
      </c>
      <c r="C50" s="137" t="s">
        <v>35</v>
      </c>
      <c r="D50" s="138">
        <v>228</v>
      </c>
      <c r="E50" s="134">
        <v>228.3</v>
      </c>
      <c r="F50" s="320">
        <v>180500</v>
      </c>
      <c r="G50" s="320">
        <v>2.5999999999999999E-2</v>
      </c>
      <c r="H50" s="320">
        <v>6.7000000000000002E-6</v>
      </c>
      <c r="I50" s="320">
        <v>2E-3</v>
      </c>
      <c r="J50" s="139">
        <v>6.2000000000000001E-9</v>
      </c>
      <c r="K50" s="320">
        <v>5.2000000000000002E-6</v>
      </c>
      <c r="L50" s="320">
        <v>2.1000000000000001E-4</v>
      </c>
      <c r="M50" s="298">
        <v>1</v>
      </c>
      <c r="N50" s="299">
        <v>0.13</v>
      </c>
      <c r="O50" s="300">
        <v>3.4635851385283298</v>
      </c>
      <c r="P50" s="300">
        <v>1.99677324839304</v>
      </c>
      <c r="Q50" s="300">
        <v>8.5324002686394103</v>
      </c>
      <c r="R50" s="301">
        <v>0.59599999999999997</v>
      </c>
      <c r="S50" s="321">
        <v>1E-3</v>
      </c>
      <c r="T50" s="321">
        <v>5.9999999999999997E-7</v>
      </c>
      <c r="U50" s="325" t="s">
        <v>335</v>
      </c>
      <c r="V50" s="136" t="s">
        <v>335</v>
      </c>
      <c r="W50" s="324" t="s">
        <v>335</v>
      </c>
      <c r="AB50" s="185"/>
    </row>
    <row r="51" spans="1:28" ht="11.25" customHeight="1" x14ac:dyDescent="0.2">
      <c r="A51" s="76" t="s">
        <v>89</v>
      </c>
      <c r="B51" s="132" t="s">
        <v>56</v>
      </c>
      <c r="C51" s="137" t="s">
        <v>35</v>
      </c>
      <c r="D51" s="138">
        <v>59</v>
      </c>
      <c r="E51" s="134">
        <v>59</v>
      </c>
      <c r="F51" s="323" t="s">
        <v>335</v>
      </c>
      <c r="G51" s="323" t="s">
        <v>335</v>
      </c>
      <c r="H51" s="323" t="s">
        <v>335</v>
      </c>
      <c r="I51" s="323" t="s">
        <v>335</v>
      </c>
      <c r="J51" s="139"/>
      <c r="K51" s="323"/>
      <c r="L51" s="323" t="s">
        <v>335</v>
      </c>
      <c r="M51" s="298">
        <v>1</v>
      </c>
      <c r="N51" s="299"/>
      <c r="O51" s="300">
        <v>1.1810135051799999E-3</v>
      </c>
      <c r="P51" s="300">
        <v>0.22483128860585</v>
      </c>
      <c r="Q51" s="300">
        <v>0.53959509265405003</v>
      </c>
      <c r="R51" s="301">
        <v>4.0000000000000002E-4</v>
      </c>
      <c r="S51" s="321"/>
      <c r="T51" s="321">
        <v>8.9999999999999993E-3</v>
      </c>
      <c r="U51" s="320">
        <v>2.9999999999999997E-4</v>
      </c>
      <c r="V51" s="136">
        <v>2.9999999999999997E-4</v>
      </c>
      <c r="W51" s="327">
        <v>6.0000000000000002E-6</v>
      </c>
      <c r="AB51" s="185"/>
    </row>
    <row r="52" spans="1:28" ht="11.25" customHeight="1" x14ac:dyDescent="0.2">
      <c r="A52" s="76" t="s">
        <v>90</v>
      </c>
      <c r="B52" s="132" t="s">
        <v>56</v>
      </c>
      <c r="C52" s="137" t="s">
        <v>35</v>
      </c>
      <c r="D52" s="138">
        <v>64</v>
      </c>
      <c r="E52" s="134">
        <v>63.55</v>
      </c>
      <c r="F52" s="323" t="s">
        <v>335</v>
      </c>
      <c r="G52" s="323" t="s">
        <v>335</v>
      </c>
      <c r="H52" s="323" t="s">
        <v>335</v>
      </c>
      <c r="I52" s="323" t="s">
        <v>335</v>
      </c>
      <c r="J52" s="139"/>
      <c r="K52" s="323" t="s">
        <v>335</v>
      </c>
      <c r="L52" s="323" t="s">
        <v>335</v>
      </c>
      <c r="M52" s="298">
        <v>1</v>
      </c>
      <c r="N52" s="299"/>
      <c r="O52" s="300">
        <v>3.0659901920899999E-3</v>
      </c>
      <c r="P52" s="300">
        <v>0.23861972980983001</v>
      </c>
      <c r="Q52" s="300">
        <v>0.57268735154359995</v>
      </c>
      <c r="R52" s="301">
        <v>1E-3</v>
      </c>
      <c r="S52" s="321"/>
      <c r="T52" s="321"/>
      <c r="U52" s="321">
        <v>0.04</v>
      </c>
      <c r="V52" s="136">
        <v>0.04</v>
      </c>
      <c r="W52" s="324" t="s">
        <v>335</v>
      </c>
      <c r="AB52" s="185"/>
    </row>
    <row r="53" spans="1:28" ht="11.25" customHeight="1" x14ac:dyDescent="0.2">
      <c r="A53" s="76" t="s">
        <v>91</v>
      </c>
      <c r="B53" s="132" t="s">
        <v>51</v>
      </c>
      <c r="C53" s="137" t="s">
        <v>35</v>
      </c>
      <c r="D53" s="138">
        <v>27</v>
      </c>
      <c r="E53" s="134">
        <v>27.03</v>
      </c>
      <c r="F53" s="323" t="s">
        <v>335</v>
      </c>
      <c r="G53" s="320">
        <v>0.21</v>
      </c>
      <c r="H53" s="320">
        <v>2.5000000000000001E-5</v>
      </c>
      <c r="I53" s="320">
        <v>95400</v>
      </c>
      <c r="J53" s="139">
        <v>308</v>
      </c>
      <c r="K53" s="320">
        <v>1E-4</v>
      </c>
      <c r="L53" s="320">
        <v>4.1999999999999997E-3</v>
      </c>
      <c r="M53" s="298">
        <v>1</v>
      </c>
      <c r="N53" s="299"/>
      <c r="O53" s="300">
        <v>1.9618400974699998E-3</v>
      </c>
      <c r="P53" s="300">
        <v>0.14707862110785999</v>
      </c>
      <c r="Q53" s="300">
        <v>0.35298869065886002</v>
      </c>
      <c r="R53" s="301">
        <v>1E-3</v>
      </c>
      <c r="S53" s="321"/>
      <c r="T53" s="321"/>
      <c r="U53" s="321">
        <v>5.9999999999999995E-4</v>
      </c>
      <c r="V53" s="136">
        <v>5.9999999999999995E-4</v>
      </c>
      <c r="W53" s="327">
        <v>8.0000000000000004E-4</v>
      </c>
      <c r="AB53" s="185"/>
    </row>
    <row r="54" spans="1:28" ht="11.25" customHeight="1" x14ac:dyDescent="0.2">
      <c r="A54" s="76" t="s">
        <v>192</v>
      </c>
      <c r="B54" s="132" t="s">
        <v>56</v>
      </c>
      <c r="C54" s="137" t="s">
        <v>35</v>
      </c>
      <c r="D54" s="138">
        <v>222</v>
      </c>
      <c r="E54" s="134">
        <v>222.12</v>
      </c>
      <c r="F54" s="320">
        <v>89.07</v>
      </c>
      <c r="G54" s="320">
        <v>3.1E-2</v>
      </c>
      <c r="H54" s="320">
        <v>8.4999999999999999E-6</v>
      </c>
      <c r="I54" s="320">
        <v>59.7</v>
      </c>
      <c r="J54" s="139">
        <v>4.1000000000000003E-9</v>
      </c>
      <c r="K54" s="320">
        <v>1.9999999999999999E-11</v>
      </c>
      <c r="L54" s="320">
        <v>8.1999999999999996E-10</v>
      </c>
      <c r="M54" s="298">
        <v>1</v>
      </c>
      <c r="N54" s="299">
        <v>1.4999999999999999E-2</v>
      </c>
      <c r="O54" s="300">
        <v>1.9260154287899999E-3</v>
      </c>
      <c r="P54" s="300">
        <v>1.8438294597037499</v>
      </c>
      <c r="Q54" s="300">
        <v>4.4251907032890001</v>
      </c>
      <c r="R54" s="301">
        <v>3.3599999999999998E-4</v>
      </c>
      <c r="S54" s="325">
        <v>0.08</v>
      </c>
      <c r="T54" s="321"/>
      <c r="U54" s="325">
        <v>4.0000000000000001E-3</v>
      </c>
      <c r="V54" s="136">
        <v>4.0000000000000001E-3</v>
      </c>
      <c r="W54" s="324" t="s">
        <v>335</v>
      </c>
      <c r="AB54" s="185"/>
    </row>
    <row r="55" spans="1:28" ht="11.25" customHeight="1" x14ac:dyDescent="0.2">
      <c r="A55" s="76" t="s">
        <v>193</v>
      </c>
      <c r="B55" s="132" t="s">
        <v>56</v>
      </c>
      <c r="C55" s="137" t="s">
        <v>54</v>
      </c>
      <c r="D55" s="138">
        <v>143</v>
      </c>
      <c r="E55" s="134">
        <v>142.97</v>
      </c>
      <c r="F55" s="320">
        <v>3.2</v>
      </c>
      <c r="G55" s="320">
        <v>0.06</v>
      </c>
      <c r="H55" s="320">
        <v>9.3999999999999998E-6</v>
      </c>
      <c r="I55" s="320">
        <v>502000</v>
      </c>
      <c r="J55" s="139">
        <v>0.15</v>
      </c>
      <c r="K55" s="320">
        <v>5.7000000000000001E-8</v>
      </c>
      <c r="L55" s="320">
        <v>2.3E-6</v>
      </c>
      <c r="M55" s="298">
        <v>1</v>
      </c>
      <c r="N55" s="299">
        <v>0.1</v>
      </c>
      <c r="O55" s="300">
        <v>3.7480615946699999E-3</v>
      </c>
      <c r="P55" s="300">
        <v>0.66447821882841995</v>
      </c>
      <c r="Q55" s="300">
        <v>1.5947477251882101</v>
      </c>
      <c r="R55" s="301">
        <v>8.1499999999999997E-4</v>
      </c>
      <c r="S55" s="321"/>
      <c r="T55" s="321"/>
      <c r="U55" s="321">
        <v>0.03</v>
      </c>
      <c r="V55" s="136">
        <v>0.03</v>
      </c>
      <c r="W55" s="324" t="s">
        <v>335</v>
      </c>
      <c r="AB55" s="185"/>
    </row>
    <row r="56" spans="1:28" ht="11.25" customHeight="1" x14ac:dyDescent="0.2">
      <c r="A56" s="76" t="s">
        <v>92</v>
      </c>
      <c r="B56" s="132" t="s">
        <v>56</v>
      </c>
      <c r="C56" s="137" t="s">
        <v>35</v>
      </c>
      <c r="D56" s="138">
        <v>278</v>
      </c>
      <c r="E56" s="134">
        <v>278.36</v>
      </c>
      <c r="F56" s="320">
        <v>1912000</v>
      </c>
      <c r="G56" s="323">
        <v>2.4E-2</v>
      </c>
      <c r="H56" s="323">
        <v>6.0000000000000002E-6</v>
      </c>
      <c r="I56" s="320">
        <v>2.5000000000000001E-3</v>
      </c>
      <c r="J56" s="139">
        <v>9.5999999999999999E-10</v>
      </c>
      <c r="K56" s="320">
        <v>1.4000000000000001E-7</v>
      </c>
      <c r="L56" s="320">
        <v>5.8000000000000004E-6</v>
      </c>
      <c r="M56" s="298">
        <v>1</v>
      </c>
      <c r="N56" s="299">
        <v>0.13</v>
      </c>
      <c r="O56" s="300">
        <v>3.4635851385283298</v>
      </c>
      <c r="P56" s="300">
        <v>1.99677324839304</v>
      </c>
      <c r="Q56" s="300">
        <v>8.5324002686394103</v>
      </c>
      <c r="R56" s="301">
        <v>0.59599999999999997</v>
      </c>
      <c r="S56" s="321">
        <v>1</v>
      </c>
      <c r="T56" s="321">
        <v>5.9999999999999995E-4</v>
      </c>
      <c r="U56" s="325" t="s">
        <v>335</v>
      </c>
      <c r="V56" s="136" t="s">
        <v>335</v>
      </c>
      <c r="W56" s="324" t="s">
        <v>335</v>
      </c>
      <c r="AB56" s="185"/>
    </row>
    <row r="57" spans="1:28" ht="11.25" customHeight="1" x14ac:dyDescent="0.2">
      <c r="A57" s="76" t="s">
        <v>258</v>
      </c>
      <c r="B57" s="132" t="s">
        <v>51</v>
      </c>
      <c r="C57" s="137" t="s">
        <v>54</v>
      </c>
      <c r="D57" s="138">
        <v>236</v>
      </c>
      <c r="E57" s="134">
        <v>199</v>
      </c>
      <c r="F57" s="320">
        <v>115.8</v>
      </c>
      <c r="G57" s="320">
        <v>3.2000000000000001E-2</v>
      </c>
      <c r="H57" s="320">
        <v>8.8999999999999995E-6</v>
      </c>
      <c r="I57" s="320">
        <v>1230</v>
      </c>
      <c r="J57" s="139">
        <v>0.57999999999999996</v>
      </c>
      <c r="K57" s="320">
        <v>1.4999999999999999E-4</v>
      </c>
      <c r="L57" s="320">
        <v>6.0000000000000001E-3</v>
      </c>
      <c r="M57" s="298">
        <v>1</v>
      </c>
      <c r="N57" s="299"/>
      <c r="O57" s="300">
        <v>4.0502016943349997E-2</v>
      </c>
      <c r="P57" s="300">
        <v>2.2146074145907599</v>
      </c>
      <c r="Q57" s="300">
        <v>5.3150577950178297</v>
      </c>
      <c r="R57" s="301">
        <v>6.8500000000000002E-3</v>
      </c>
      <c r="S57" s="321">
        <v>0.8</v>
      </c>
      <c r="T57" s="321">
        <v>6.0000000000000001E-3</v>
      </c>
      <c r="U57" s="321">
        <v>2.0000000000000001E-4</v>
      </c>
      <c r="V57" s="136">
        <v>2.0000000000000001E-4</v>
      </c>
      <c r="W57" s="322">
        <v>2.0000000000000001E-4</v>
      </c>
      <c r="AB57" s="185"/>
    </row>
    <row r="58" spans="1:28" ht="11.25" customHeight="1" x14ac:dyDescent="0.2">
      <c r="A58" s="76" t="s">
        <v>93</v>
      </c>
      <c r="B58" s="132" t="s">
        <v>51</v>
      </c>
      <c r="C58" s="137" t="s">
        <v>35</v>
      </c>
      <c r="D58" s="138">
        <v>208</v>
      </c>
      <c r="E58" s="134">
        <v>199</v>
      </c>
      <c r="F58" s="320">
        <v>31.82</v>
      </c>
      <c r="G58" s="320">
        <v>3.6999999999999998E-2</v>
      </c>
      <c r="H58" s="320">
        <v>1.1E-5</v>
      </c>
      <c r="I58" s="320">
        <v>2700</v>
      </c>
      <c r="J58" s="139">
        <v>5.54</v>
      </c>
      <c r="K58" s="320">
        <v>7.7999999999999999E-4</v>
      </c>
      <c r="L58" s="320">
        <v>3.2000000000000001E-2</v>
      </c>
      <c r="M58" s="298">
        <v>1</v>
      </c>
      <c r="N58" s="299"/>
      <c r="O58" s="300">
        <v>1.6041622027649999E-2</v>
      </c>
      <c r="P58" s="300">
        <v>1.54247008368927</v>
      </c>
      <c r="Q58" s="300">
        <v>3.7019282008542498</v>
      </c>
      <c r="R58" s="301">
        <v>2.8900000000000002E-3</v>
      </c>
      <c r="S58" s="321">
        <v>8.4000000000000005E-2</v>
      </c>
      <c r="T58" s="321"/>
      <c r="U58" s="321">
        <v>0.02</v>
      </c>
      <c r="V58" s="136">
        <v>0.02</v>
      </c>
      <c r="W58" s="322">
        <v>7.0000000000000007E-2</v>
      </c>
      <c r="AB58" s="185"/>
    </row>
    <row r="59" spans="1:28" ht="11.25" customHeight="1" x14ac:dyDescent="0.2">
      <c r="A59" s="76" t="s">
        <v>94</v>
      </c>
      <c r="B59" s="132" t="s">
        <v>51</v>
      </c>
      <c r="C59" s="137" t="s">
        <v>35</v>
      </c>
      <c r="D59" s="138">
        <v>188</v>
      </c>
      <c r="E59" s="134">
        <v>187.86</v>
      </c>
      <c r="F59" s="320">
        <v>39.6</v>
      </c>
      <c r="G59" s="320">
        <v>4.2999999999999997E-2</v>
      </c>
      <c r="H59" s="320">
        <v>1.0000000000000001E-5</v>
      </c>
      <c r="I59" s="320">
        <v>3910</v>
      </c>
      <c r="J59" s="139">
        <v>11.2</v>
      </c>
      <c r="K59" s="320">
        <v>6.4999999999999997E-4</v>
      </c>
      <c r="L59" s="320">
        <v>2.7E-2</v>
      </c>
      <c r="M59" s="298">
        <v>1</v>
      </c>
      <c r="N59" s="299"/>
      <c r="O59" s="300">
        <v>1.465509395051E-2</v>
      </c>
      <c r="P59" s="300">
        <v>1.18539952701691</v>
      </c>
      <c r="Q59" s="300">
        <v>2.8449588648405899</v>
      </c>
      <c r="R59" s="301">
        <v>2.7799999999999999E-3</v>
      </c>
      <c r="S59" s="321">
        <v>2</v>
      </c>
      <c r="T59" s="321">
        <v>5.9999999999999995E-4</v>
      </c>
      <c r="U59" s="321">
        <v>8.9999999999999993E-3</v>
      </c>
      <c r="V59" s="136">
        <v>8.9999999999999993E-3</v>
      </c>
      <c r="W59" s="322">
        <v>8.9999999999999993E-3</v>
      </c>
      <c r="AB59" s="185"/>
    </row>
    <row r="60" spans="1:28" ht="11.25" customHeight="1" x14ac:dyDescent="0.2">
      <c r="A60" s="76" t="s">
        <v>95</v>
      </c>
      <c r="B60" s="132" t="s">
        <v>51</v>
      </c>
      <c r="C60" s="137" t="s">
        <v>54</v>
      </c>
      <c r="D60" s="138">
        <v>147</v>
      </c>
      <c r="E60" s="134">
        <v>147</v>
      </c>
      <c r="F60" s="320">
        <v>382.9</v>
      </c>
      <c r="G60" s="320">
        <v>5.6000000000000001E-2</v>
      </c>
      <c r="H60" s="320">
        <v>8.8999999999999995E-6</v>
      </c>
      <c r="I60" s="320">
        <v>156</v>
      </c>
      <c r="J60" s="139">
        <v>1.36</v>
      </c>
      <c r="K60" s="320">
        <v>1.9E-3</v>
      </c>
      <c r="L60" s="320">
        <v>7.8E-2</v>
      </c>
      <c r="M60" s="298">
        <v>1</v>
      </c>
      <c r="N60" s="299"/>
      <c r="O60" s="300">
        <v>0.13646202362025001</v>
      </c>
      <c r="P60" s="300">
        <v>2.2026462274171101</v>
      </c>
      <c r="Q60" s="300">
        <v>5.28635094580107</v>
      </c>
      <c r="R60" s="301">
        <v>2.3099999999999999E-2</v>
      </c>
      <c r="S60" s="321"/>
      <c r="T60" s="321"/>
      <c r="U60" s="321">
        <v>0.09</v>
      </c>
      <c r="V60" s="136">
        <v>0.09</v>
      </c>
      <c r="W60" s="322">
        <v>0.2</v>
      </c>
      <c r="AB60" s="185"/>
    </row>
    <row r="61" spans="1:28" ht="11.25" customHeight="1" x14ac:dyDescent="0.2">
      <c r="A61" s="76" t="s">
        <v>96</v>
      </c>
      <c r="B61" s="132" t="s">
        <v>51</v>
      </c>
      <c r="C61" s="137" t="s">
        <v>54</v>
      </c>
      <c r="D61" s="138">
        <v>147</v>
      </c>
      <c r="E61" s="134">
        <v>147</v>
      </c>
      <c r="F61" s="320">
        <v>617</v>
      </c>
      <c r="G61" s="320">
        <v>6.9000000000000006E-2</v>
      </c>
      <c r="H61" s="320">
        <v>7.9000000000000006E-6</v>
      </c>
      <c r="I61" s="320">
        <v>156</v>
      </c>
      <c r="J61" s="139">
        <v>2.15</v>
      </c>
      <c r="K61" s="320">
        <v>1.9E-3</v>
      </c>
      <c r="L61" s="320">
        <v>7.7899999999999997E-2</v>
      </c>
      <c r="M61" s="298">
        <v>1</v>
      </c>
      <c r="N61" s="299"/>
      <c r="O61" s="300">
        <v>0.13646202362025001</v>
      </c>
      <c r="P61" s="300">
        <v>2.2026462274171101</v>
      </c>
      <c r="Q61" s="300">
        <v>5.28635094580107</v>
      </c>
      <c r="R61" s="301">
        <v>2.3099999999999999E-2</v>
      </c>
      <c r="S61" s="321"/>
      <c r="T61" s="321"/>
      <c r="U61" s="320">
        <v>0.03</v>
      </c>
      <c r="V61" s="136">
        <v>0.03</v>
      </c>
      <c r="W61" s="322">
        <v>0.12</v>
      </c>
      <c r="AB61" s="185"/>
    </row>
    <row r="62" spans="1:28" ht="11.25" customHeight="1" x14ac:dyDescent="0.2">
      <c r="A62" s="76" t="s">
        <v>97</v>
      </c>
      <c r="B62" s="132" t="s">
        <v>51</v>
      </c>
      <c r="C62" s="137" t="s">
        <v>35</v>
      </c>
      <c r="D62" s="138">
        <v>147</v>
      </c>
      <c r="E62" s="134">
        <v>147</v>
      </c>
      <c r="F62" s="320">
        <v>375.3</v>
      </c>
      <c r="G62" s="320">
        <v>5.5E-2</v>
      </c>
      <c r="H62" s="320">
        <v>8.6999999999999997E-6</v>
      </c>
      <c r="I62" s="320">
        <v>81.3</v>
      </c>
      <c r="J62" s="139">
        <v>1.74</v>
      </c>
      <c r="K62" s="320">
        <v>2.3999999999999998E-3</v>
      </c>
      <c r="L62" s="320">
        <v>9.9000000000000005E-2</v>
      </c>
      <c r="M62" s="298">
        <v>1</v>
      </c>
      <c r="N62" s="299"/>
      <c r="O62" s="300">
        <v>0.14473244929420001</v>
      </c>
      <c r="P62" s="300">
        <v>2.2026462274171101</v>
      </c>
      <c r="Q62" s="300">
        <v>5.28635094580107</v>
      </c>
      <c r="R62" s="301">
        <v>2.4500000000000001E-2</v>
      </c>
      <c r="S62" s="321">
        <v>5.4000000000000003E-3</v>
      </c>
      <c r="T62" s="321">
        <v>1.1E-5</v>
      </c>
      <c r="U62" s="321">
        <v>7.0000000000000007E-2</v>
      </c>
      <c r="V62" s="136">
        <v>7.0000000000000007E-2</v>
      </c>
      <c r="W62" s="322">
        <v>0.8</v>
      </c>
      <c r="AB62" s="185"/>
    </row>
    <row r="63" spans="1:28" ht="11.25" customHeight="1" x14ac:dyDescent="0.2">
      <c r="A63" s="76" t="s">
        <v>98</v>
      </c>
      <c r="B63" s="132" t="s">
        <v>56</v>
      </c>
      <c r="C63" s="137" t="s">
        <v>35</v>
      </c>
      <c r="D63" s="138">
        <v>253</v>
      </c>
      <c r="E63" s="134">
        <v>253.13</v>
      </c>
      <c r="F63" s="320">
        <v>3190</v>
      </c>
      <c r="G63" s="320">
        <v>4.7E-2</v>
      </c>
      <c r="H63" s="320">
        <v>5.4999999999999999E-6</v>
      </c>
      <c r="I63" s="320">
        <v>3.1</v>
      </c>
      <c r="J63" s="139">
        <v>2.6E-7</v>
      </c>
      <c r="K63" s="320">
        <v>2.8E-11</v>
      </c>
      <c r="L63" s="320">
        <v>1.2E-9</v>
      </c>
      <c r="M63" s="298">
        <v>1</v>
      </c>
      <c r="N63" s="299">
        <v>0.1</v>
      </c>
      <c r="O63" s="300">
        <v>7.8326447806829999E-2</v>
      </c>
      <c r="P63" s="300">
        <v>2.7502789801898202</v>
      </c>
      <c r="Q63" s="300">
        <v>6.6006695524555701</v>
      </c>
      <c r="R63" s="301">
        <v>1.2800000000000001E-2</v>
      </c>
      <c r="S63" s="321">
        <v>0.45</v>
      </c>
      <c r="T63" s="321">
        <v>3.4000000000000002E-4</v>
      </c>
      <c r="U63" s="325" t="s">
        <v>335</v>
      </c>
      <c r="V63" s="136" t="s">
        <v>335</v>
      </c>
      <c r="W63" s="324" t="s">
        <v>335</v>
      </c>
      <c r="AB63" s="185"/>
    </row>
    <row r="64" spans="1:28" ht="11.25" customHeight="1" x14ac:dyDescent="0.2">
      <c r="A64" s="76" t="s">
        <v>99</v>
      </c>
      <c r="B64" s="132" t="s">
        <v>56</v>
      </c>
      <c r="C64" s="137" t="s">
        <v>35</v>
      </c>
      <c r="D64" s="138">
        <v>320</v>
      </c>
      <c r="E64" s="134">
        <v>320.05</v>
      </c>
      <c r="F64" s="320">
        <v>117500</v>
      </c>
      <c r="G64" s="320">
        <v>4.1000000000000002E-2</v>
      </c>
      <c r="H64" s="320">
        <v>4.6999999999999999E-6</v>
      </c>
      <c r="I64" s="320">
        <v>0.09</v>
      </c>
      <c r="J64" s="139">
        <v>1.3999999999999999E-6</v>
      </c>
      <c r="K64" s="320">
        <v>6.6000000000000003E-6</v>
      </c>
      <c r="L64" s="320">
        <v>2.7E-4</v>
      </c>
      <c r="M64" s="298">
        <v>1</v>
      </c>
      <c r="N64" s="299">
        <v>0.1</v>
      </c>
      <c r="O64" s="300">
        <v>1.72706741087775</v>
      </c>
      <c r="P64" s="300">
        <v>6.5182160246292398</v>
      </c>
      <c r="Q64" s="300">
        <v>26.2267968690931</v>
      </c>
      <c r="R64" s="301">
        <v>0.251</v>
      </c>
      <c r="S64" s="321">
        <v>0.24</v>
      </c>
      <c r="T64" s="321">
        <v>6.8999999999999997E-5</v>
      </c>
      <c r="U64" s="325">
        <v>5.0000000000000001E-4</v>
      </c>
      <c r="V64" s="136">
        <v>5.0000000000000001E-4</v>
      </c>
      <c r="W64" s="324" t="s">
        <v>335</v>
      </c>
      <c r="AB64" s="185"/>
    </row>
    <row r="65" spans="1:28" ht="11.25" customHeight="1" x14ac:dyDescent="0.2">
      <c r="A65" s="76" t="s">
        <v>100</v>
      </c>
      <c r="B65" s="132" t="s">
        <v>291</v>
      </c>
      <c r="C65" s="137" t="s">
        <v>35</v>
      </c>
      <c r="D65" s="138">
        <v>318</v>
      </c>
      <c r="E65" s="134">
        <v>318.02999999999997</v>
      </c>
      <c r="F65" s="320">
        <v>117500</v>
      </c>
      <c r="G65" s="320">
        <v>2.3E-2</v>
      </c>
      <c r="H65" s="320">
        <v>5.9000000000000003E-6</v>
      </c>
      <c r="I65" s="320">
        <v>0.04</v>
      </c>
      <c r="J65" s="139">
        <v>6.0000000000000002E-6</v>
      </c>
      <c r="K65" s="320">
        <v>4.1999999999999998E-5</v>
      </c>
      <c r="L65" s="320">
        <v>1.6999999999999999E-3</v>
      </c>
      <c r="M65" s="298">
        <v>1</v>
      </c>
      <c r="N65" s="299"/>
      <c r="O65" s="300">
        <v>3.7381540857667899</v>
      </c>
      <c r="P65" s="300">
        <v>6.3506291076779702</v>
      </c>
      <c r="Q65" s="300">
        <v>27.291554395341301</v>
      </c>
      <c r="R65" s="301">
        <v>0.54500000000000004</v>
      </c>
      <c r="S65" s="321">
        <v>0.34</v>
      </c>
      <c r="T65" s="321">
        <v>9.7E-5</v>
      </c>
      <c r="U65" s="325">
        <v>5.0000000000000001E-4</v>
      </c>
      <c r="V65" s="136">
        <v>5.0000000000000001E-4</v>
      </c>
      <c r="W65" s="324" t="s">
        <v>335</v>
      </c>
      <c r="AB65" s="185"/>
    </row>
    <row r="66" spans="1:28" ht="11.25" customHeight="1" x14ac:dyDescent="0.2">
      <c r="A66" s="76" t="s">
        <v>101</v>
      </c>
      <c r="B66" s="132" t="s">
        <v>56</v>
      </c>
      <c r="C66" s="137" t="s">
        <v>35</v>
      </c>
      <c r="D66" s="138">
        <v>354</v>
      </c>
      <c r="E66" s="134">
        <v>354.49</v>
      </c>
      <c r="F66" s="320">
        <v>168600</v>
      </c>
      <c r="G66" s="320">
        <v>3.7999999999999999E-2</v>
      </c>
      <c r="H66" s="320">
        <v>4.4000000000000002E-6</v>
      </c>
      <c r="I66" s="320">
        <v>5.4999999999999997E-3</v>
      </c>
      <c r="J66" s="139">
        <v>1.6E-7</v>
      </c>
      <c r="K66" s="320">
        <v>8.3000000000000002E-6</v>
      </c>
      <c r="L66" s="320">
        <v>3.4000000000000002E-4</v>
      </c>
      <c r="M66" s="298">
        <v>1</v>
      </c>
      <c r="N66" s="299">
        <v>0.03</v>
      </c>
      <c r="O66" s="300">
        <v>4.5476631647863996</v>
      </c>
      <c r="P66" s="300">
        <v>10.1623172712118</v>
      </c>
      <c r="Q66" s="300">
        <v>44.266796804437</v>
      </c>
      <c r="R66" s="301">
        <v>0.628</v>
      </c>
      <c r="S66" s="321">
        <v>0.34</v>
      </c>
      <c r="T66" s="321">
        <v>9.7E-5</v>
      </c>
      <c r="U66" s="321">
        <v>5.0000000000000001E-4</v>
      </c>
      <c r="V66" s="136">
        <v>5.0000000000000001E-4</v>
      </c>
      <c r="W66" s="324" t="s">
        <v>335</v>
      </c>
      <c r="AB66" s="185"/>
    </row>
    <row r="67" spans="1:28" ht="11.25" customHeight="1" x14ac:dyDescent="0.2">
      <c r="A67" s="76" t="s">
        <v>102</v>
      </c>
      <c r="B67" s="132" t="s">
        <v>51</v>
      </c>
      <c r="C67" s="137" t="s">
        <v>54</v>
      </c>
      <c r="D67" s="138">
        <v>99</v>
      </c>
      <c r="E67" s="134">
        <v>98.96</v>
      </c>
      <c r="F67" s="320">
        <v>31.82</v>
      </c>
      <c r="G67" s="320">
        <v>8.4000000000000005E-2</v>
      </c>
      <c r="H67" s="320">
        <v>1.1E-5</v>
      </c>
      <c r="I67" s="320">
        <v>5040</v>
      </c>
      <c r="J67" s="139">
        <v>227.3</v>
      </c>
      <c r="K67" s="320">
        <v>5.5999999999999999E-3</v>
      </c>
      <c r="L67" s="320">
        <v>0.23</v>
      </c>
      <c r="M67" s="298">
        <v>1</v>
      </c>
      <c r="N67" s="299"/>
      <c r="O67" s="300">
        <v>2.582618562439E-2</v>
      </c>
      <c r="P67" s="300">
        <v>0.37672526722851002</v>
      </c>
      <c r="Q67" s="300">
        <v>0.90414064134842997</v>
      </c>
      <c r="R67" s="301">
        <v>6.7499999999999999E-3</v>
      </c>
      <c r="S67" s="321">
        <v>5.7000000000000002E-3</v>
      </c>
      <c r="T67" s="321">
        <v>1.5999999999999999E-6</v>
      </c>
      <c r="U67" s="321">
        <v>0.2</v>
      </c>
      <c r="V67" s="136">
        <v>0.2</v>
      </c>
      <c r="W67" s="322">
        <v>0.70000000000000007</v>
      </c>
      <c r="AB67" s="185"/>
    </row>
    <row r="68" spans="1:28" ht="11.25" customHeight="1" x14ac:dyDescent="0.2">
      <c r="A68" s="76" t="s">
        <v>103</v>
      </c>
      <c r="B68" s="132" t="s">
        <v>51</v>
      </c>
      <c r="C68" s="137" t="s">
        <v>54</v>
      </c>
      <c r="D68" s="138">
        <v>99</v>
      </c>
      <c r="E68" s="134">
        <v>98.96</v>
      </c>
      <c r="F68" s="320">
        <v>39.6</v>
      </c>
      <c r="G68" s="320">
        <v>8.5999999999999993E-2</v>
      </c>
      <c r="H68" s="320">
        <v>1.1E-5</v>
      </c>
      <c r="I68" s="320">
        <v>8600</v>
      </c>
      <c r="J68" s="139">
        <v>79</v>
      </c>
      <c r="K68" s="320">
        <v>1.1999999999999999E-3</v>
      </c>
      <c r="L68" s="320">
        <v>4.8000000000000001E-2</v>
      </c>
      <c r="M68" s="298">
        <v>1</v>
      </c>
      <c r="N68" s="299"/>
      <c r="O68" s="300">
        <v>1.6069626610730001E-2</v>
      </c>
      <c r="P68" s="300">
        <v>0.37672526722851002</v>
      </c>
      <c r="Q68" s="300">
        <v>0.90414064134842997</v>
      </c>
      <c r="R68" s="301">
        <v>4.1999999999999997E-3</v>
      </c>
      <c r="S68" s="321">
        <v>9.0999999999999998E-2</v>
      </c>
      <c r="T68" s="321">
        <v>2.5999999999999998E-5</v>
      </c>
      <c r="U68" s="321">
        <v>6.0000000000000001E-3</v>
      </c>
      <c r="V68" s="136">
        <v>6.0000000000000001E-3</v>
      </c>
      <c r="W68" s="322">
        <v>7.0000000000000001E-3</v>
      </c>
      <c r="AB68" s="185"/>
    </row>
    <row r="69" spans="1:28" ht="11.25" customHeight="1" x14ac:dyDescent="0.2">
      <c r="A69" s="76" t="s">
        <v>104</v>
      </c>
      <c r="B69" s="132" t="s">
        <v>51</v>
      </c>
      <c r="C69" s="137" t="s">
        <v>54</v>
      </c>
      <c r="D69" s="138">
        <v>97</v>
      </c>
      <c r="E69" s="134">
        <v>96.94</v>
      </c>
      <c r="F69" s="320">
        <v>31.82</v>
      </c>
      <c r="G69" s="320">
        <v>8.5999999999999993E-2</v>
      </c>
      <c r="H69" s="320">
        <v>1.1E-5</v>
      </c>
      <c r="I69" s="320">
        <v>2420</v>
      </c>
      <c r="J69" s="139">
        <v>600</v>
      </c>
      <c r="K69" s="320">
        <v>2.5999999999999999E-2</v>
      </c>
      <c r="L69" s="320">
        <v>1.1000000000000001</v>
      </c>
      <c r="M69" s="298">
        <v>1</v>
      </c>
      <c r="N69" s="299"/>
      <c r="O69" s="300">
        <v>4.4307064899399999E-2</v>
      </c>
      <c r="P69" s="300">
        <v>0.36705838514296002</v>
      </c>
      <c r="Q69" s="300">
        <v>0.88094012434309998</v>
      </c>
      <c r="R69" s="301">
        <v>1.17E-2</v>
      </c>
      <c r="S69" s="321"/>
      <c r="T69" s="321"/>
      <c r="U69" s="321">
        <v>0.05</v>
      </c>
      <c r="V69" s="136">
        <v>0.05</v>
      </c>
      <c r="W69" s="322">
        <v>0.2</v>
      </c>
      <c r="AB69" s="185"/>
    </row>
    <row r="70" spans="1:28" ht="11.25" customHeight="1" x14ac:dyDescent="0.2">
      <c r="A70" s="76" t="s">
        <v>105</v>
      </c>
      <c r="B70" s="132" t="s">
        <v>51</v>
      </c>
      <c r="C70" s="137" t="s">
        <v>54</v>
      </c>
      <c r="D70" s="138">
        <v>97</v>
      </c>
      <c r="E70" s="134">
        <v>96.94</v>
      </c>
      <c r="F70" s="320">
        <v>39.6</v>
      </c>
      <c r="G70" s="320">
        <v>8.7999999999999995E-2</v>
      </c>
      <c r="H70" s="320">
        <v>1.1E-5</v>
      </c>
      <c r="I70" s="320">
        <v>6410</v>
      </c>
      <c r="J70" s="139">
        <v>200</v>
      </c>
      <c r="K70" s="320">
        <v>4.1000000000000003E-3</v>
      </c>
      <c r="L70" s="320">
        <v>0.17</v>
      </c>
      <c r="M70" s="298">
        <v>1</v>
      </c>
      <c r="N70" s="299"/>
      <c r="O70" s="300">
        <v>4.165621486269E-2</v>
      </c>
      <c r="P70" s="300">
        <v>0.36705838514296002</v>
      </c>
      <c r="Q70" s="300">
        <v>0.88094012434309998</v>
      </c>
      <c r="R70" s="301">
        <v>1.0999999999999999E-2</v>
      </c>
      <c r="S70" s="321"/>
      <c r="T70" s="321"/>
      <c r="U70" s="321">
        <v>2E-3</v>
      </c>
      <c r="V70" s="136">
        <v>2E-3</v>
      </c>
      <c r="W70" s="326">
        <v>0.04</v>
      </c>
      <c r="AB70" s="185"/>
    </row>
    <row r="71" spans="1:28" ht="11.25" customHeight="1" x14ac:dyDescent="0.2">
      <c r="A71" s="76" t="s">
        <v>106</v>
      </c>
      <c r="B71" s="132" t="s">
        <v>51</v>
      </c>
      <c r="C71" s="137" t="s">
        <v>54</v>
      </c>
      <c r="D71" s="138">
        <v>97</v>
      </c>
      <c r="E71" s="134">
        <v>96.94</v>
      </c>
      <c r="F71" s="320">
        <v>39.6</v>
      </c>
      <c r="G71" s="320">
        <v>8.7999999999999995E-2</v>
      </c>
      <c r="H71" s="320">
        <v>1.1E-5</v>
      </c>
      <c r="I71" s="320">
        <v>4520</v>
      </c>
      <c r="J71" s="139">
        <v>331</v>
      </c>
      <c r="K71" s="320">
        <v>9.4000000000000004E-3</v>
      </c>
      <c r="L71" s="320">
        <v>0.38</v>
      </c>
      <c r="M71" s="298">
        <v>1</v>
      </c>
      <c r="N71" s="299"/>
      <c r="O71" s="300">
        <v>4.165621486269E-2</v>
      </c>
      <c r="P71" s="300">
        <v>0.36705838514296002</v>
      </c>
      <c r="Q71" s="300">
        <v>0.88094012434309998</v>
      </c>
      <c r="R71" s="301">
        <v>1.0999999999999999E-2</v>
      </c>
      <c r="S71" s="321"/>
      <c r="T71" s="321"/>
      <c r="U71" s="321">
        <v>0.02</v>
      </c>
      <c r="V71" s="136">
        <v>0.02</v>
      </c>
      <c r="W71" s="326">
        <v>0.04</v>
      </c>
      <c r="AB71" s="185"/>
    </row>
    <row r="72" spans="1:28" ht="11.25" customHeight="1" x14ac:dyDescent="0.2">
      <c r="A72" s="76" t="s">
        <v>107</v>
      </c>
      <c r="B72" s="132" t="s">
        <v>56</v>
      </c>
      <c r="C72" s="137" t="s">
        <v>35</v>
      </c>
      <c r="D72" s="138">
        <v>163</v>
      </c>
      <c r="E72" s="134">
        <v>163</v>
      </c>
      <c r="F72" s="320">
        <v>147</v>
      </c>
      <c r="G72" s="320">
        <v>4.9000000000000002E-2</v>
      </c>
      <c r="H72" s="320">
        <v>8.6999999999999997E-6</v>
      </c>
      <c r="I72" s="320">
        <v>5550</v>
      </c>
      <c r="J72" s="139">
        <v>0.09</v>
      </c>
      <c r="K72" s="320">
        <v>4.3000000000000003E-6</v>
      </c>
      <c r="L72" s="320">
        <v>1.8000000000000001E-4</v>
      </c>
      <c r="M72" s="298">
        <v>1</v>
      </c>
      <c r="N72" s="299">
        <v>0.1</v>
      </c>
      <c r="O72" s="300">
        <v>0.10115507457575</v>
      </c>
      <c r="P72" s="300">
        <v>0.86029767582779004</v>
      </c>
      <c r="Q72" s="300">
        <v>2.06471442198669</v>
      </c>
      <c r="R72" s="301">
        <v>2.06E-2</v>
      </c>
      <c r="S72" s="321"/>
      <c r="T72" s="321"/>
      <c r="U72" s="321">
        <v>3.0000000000000001E-3</v>
      </c>
      <c r="V72" s="136">
        <v>3.0000000000000001E-3</v>
      </c>
      <c r="W72" s="324" t="s">
        <v>335</v>
      </c>
      <c r="AB72" s="185"/>
    </row>
    <row r="73" spans="1:28" ht="11.25" customHeight="1" x14ac:dyDescent="0.2">
      <c r="A73" s="76" t="s">
        <v>194</v>
      </c>
      <c r="B73" s="132" t="s">
        <v>56</v>
      </c>
      <c r="C73" s="137" t="s">
        <v>35</v>
      </c>
      <c r="D73" s="138">
        <v>221</v>
      </c>
      <c r="E73" s="134">
        <v>221.04</v>
      </c>
      <c r="F73" s="320">
        <v>29.63</v>
      </c>
      <c r="G73" s="320">
        <v>2.8000000000000001E-2</v>
      </c>
      <c r="H73" s="320">
        <v>7.3000000000000004E-6</v>
      </c>
      <c r="I73" s="320">
        <v>677</v>
      </c>
      <c r="J73" s="139">
        <v>8.2999999999999998E-5</v>
      </c>
      <c r="K73" s="320">
        <v>3.5000000000000002E-8</v>
      </c>
      <c r="L73" s="320">
        <v>1.3999999999999999E-6</v>
      </c>
      <c r="M73" s="298">
        <v>1</v>
      </c>
      <c r="N73" s="299">
        <v>0.05</v>
      </c>
      <c r="O73" s="300">
        <v>3.7969088143360002E-2</v>
      </c>
      <c r="P73" s="300">
        <v>1.8183301907223199</v>
      </c>
      <c r="Q73" s="300">
        <v>4.36399245773356</v>
      </c>
      <c r="R73" s="301">
        <v>6.6400000000000001E-3</v>
      </c>
      <c r="S73" s="321"/>
      <c r="T73" s="321"/>
      <c r="U73" s="321">
        <v>0.01</v>
      </c>
      <c r="V73" s="136">
        <v>0.01</v>
      </c>
      <c r="W73" s="324" t="s">
        <v>335</v>
      </c>
      <c r="AB73" s="185"/>
    </row>
    <row r="74" spans="1:28" ht="11.25" customHeight="1" x14ac:dyDescent="0.2">
      <c r="A74" s="76" t="s">
        <v>108</v>
      </c>
      <c r="B74" s="132" t="s">
        <v>51</v>
      </c>
      <c r="C74" s="137" t="s">
        <v>54</v>
      </c>
      <c r="D74" s="138">
        <v>113</v>
      </c>
      <c r="E74" s="134">
        <v>112.99</v>
      </c>
      <c r="F74" s="320">
        <v>60.7</v>
      </c>
      <c r="G74" s="320">
        <v>7.2999999999999995E-2</v>
      </c>
      <c r="H74" s="320">
        <v>9.7000000000000003E-6</v>
      </c>
      <c r="I74" s="320">
        <v>2800</v>
      </c>
      <c r="J74" s="139">
        <v>53.3</v>
      </c>
      <c r="K74" s="320">
        <v>2.8E-3</v>
      </c>
      <c r="L74" s="320">
        <v>0.12</v>
      </c>
      <c r="M74" s="298">
        <v>1</v>
      </c>
      <c r="N74" s="299"/>
      <c r="O74" s="300">
        <v>3.0785175414410001E-2</v>
      </c>
      <c r="P74" s="300">
        <v>0.45143242470886003</v>
      </c>
      <c r="Q74" s="300">
        <v>1.0834378193012699</v>
      </c>
      <c r="R74" s="301">
        <v>7.5300000000000002E-3</v>
      </c>
      <c r="S74" s="321">
        <v>3.6999999999999998E-2</v>
      </c>
      <c r="T74" s="321">
        <v>3.7000000000000002E-6</v>
      </c>
      <c r="U74" s="321">
        <v>0.04</v>
      </c>
      <c r="V74" s="136">
        <v>0.04</v>
      </c>
      <c r="W74" s="322">
        <v>4.0000000000000001E-3</v>
      </c>
      <c r="AB74" s="185"/>
    </row>
    <row r="75" spans="1:28" ht="11.25" customHeight="1" x14ac:dyDescent="0.2">
      <c r="A75" s="76" t="s">
        <v>109</v>
      </c>
      <c r="B75" s="132" t="s">
        <v>51</v>
      </c>
      <c r="C75" s="137" t="s">
        <v>54</v>
      </c>
      <c r="D75" s="138">
        <v>111</v>
      </c>
      <c r="E75" s="134">
        <v>110.97</v>
      </c>
      <c r="F75" s="320">
        <v>72.17</v>
      </c>
      <c r="G75" s="320">
        <v>7.5999999999999998E-2</v>
      </c>
      <c r="H75" s="320">
        <v>1.0000000000000001E-5</v>
      </c>
      <c r="I75" s="320">
        <v>2800</v>
      </c>
      <c r="J75" s="139">
        <v>34</v>
      </c>
      <c r="K75" s="320">
        <v>3.5999999999999999E-3</v>
      </c>
      <c r="L75" s="320">
        <v>0.15</v>
      </c>
      <c r="M75" s="298">
        <v>1</v>
      </c>
      <c r="N75" s="299"/>
      <c r="O75" s="300">
        <v>3.1725492857339999E-2</v>
      </c>
      <c r="P75" s="300">
        <v>0.45143242470886003</v>
      </c>
      <c r="Q75" s="300">
        <v>1.0834378193012699</v>
      </c>
      <c r="R75" s="301">
        <v>7.7600000000000004E-3</v>
      </c>
      <c r="S75" s="321">
        <v>0.1</v>
      </c>
      <c r="T75" s="321">
        <v>3.9999999999999998E-6</v>
      </c>
      <c r="U75" s="321">
        <v>0.03</v>
      </c>
      <c r="V75" s="136">
        <v>0.03</v>
      </c>
      <c r="W75" s="322">
        <v>0.02</v>
      </c>
      <c r="AB75" s="185"/>
    </row>
    <row r="76" spans="1:28" ht="11.25" customHeight="1" x14ac:dyDescent="0.2">
      <c r="A76" s="76" t="s">
        <v>110</v>
      </c>
      <c r="B76" s="132" t="s">
        <v>56</v>
      </c>
      <c r="C76" s="137" t="s">
        <v>35</v>
      </c>
      <c r="D76" s="138">
        <v>381</v>
      </c>
      <c r="E76" s="134">
        <v>380.91</v>
      </c>
      <c r="F76" s="320">
        <v>20090</v>
      </c>
      <c r="G76" s="320">
        <v>2.3E-2</v>
      </c>
      <c r="H76" s="320">
        <v>6.0000000000000002E-6</v>
      </c>
      <c r="I76" s="320">
        <v>0.19500000000000001</v>
      </c>
      <c r="J76" s="139">
        <v>5.9000000000000003E-6</v>
      </c>
      <c r="K76" s="320">
        <v>1.0000000000000001E-5</v>
      </c>
      <c r="L76" s="320">
        <v>4.0999999999999999E-4</v>
      </c>
      <c r="M76" s="298">
        <v>1</v>
      </c>
      <c r="N76" s="299">
        <v>0.1</v>
      </c>
      <c r="O76" s="300">
        <v>0.24471209735466001</v>
      </c>
      <c r="P76" s="300">
        <v>14.287121880278701</v>
      </c>
      <c r="Q76" s="300">
        <v>34.289092512668802</v>
      </c>
      <c r="R76" s="301">
        <v>3.2599999999999997E-2</v>
      </c>
      <c r="S76" s="321">
        <v>7</v>
      </c>
      <c r="T76" s="321">
        <v>4.5999999999999999E-3</v>
      </c>
      <c r="U76" s="321">
        <v>8.0000000000000007E-5</v>
      </c>
      <c r="V76" s="136">
        <v>8.0000000000000007E-5</v>
      </c>
      <c r="W76" s="326" t="s">
        <v>335</v>
      </c>
      <c r="AB76" s="185"/>
    </row>
    <row r="77" spans="1:28" ht="11.25" customHeight="1" x14ac:dyDescent="0.2">
      <c r="A77" s="76" t="s">
        <v>111</v>
      </c>
      <c r="B77" s="132" t="s">
        <v>56</v>
      </c>
      <c r="C77" s="137" t="s">
        <v>35</v>
      </c>
      <c r="D77" s="138">
        <v>222</v>
      </c>
      <c r="E77" s="134">
        <v>222.24</v>
      </c>
      <c r="F77" s="320">
        <v>104.9</v>
      </c>
      <c r="G77" s="320">
        <v>2.5999999999999999E-2</v>
      </c>
      <c r="H77" s="320">
        <v>6.7000000000000002E-6</v>
      </c>
      <c r="I77" s="320">
        <v>1080</v>
      </c>
      <c r="J77" s="139">
        <v>2.0999999999999999E-3</v>
      </c>
      <c r="K77" s="320">
        <v>6.0999999999999998E-7</v>
      </c>
      <c r="L77" s="320">
        <v>2.5000000000000001E-5</v>
      </c>
      <c r="M77" s="298">
        <v>1</v>
      </c>
      <c r="N77" s="299">
        <v>0.1</v>
      </c>
      <c r="O77" s="300">
        <v>2.06414530932E-2</v>
      </c>
      <c r="P77" s="300">
        <v>1.8466846940203501</v>
      </c>
      <c r="Q77" s="300">
        <v>4.4320432656488498</v>
      </c>
      <c r="R77" s="301">
        <v>3.5999999999999999E-3</v>
      </c>
      <c r="S77" s="321"/>
      <c r="T77" s="321"/>
      <c r="U77" s="321">
        <v>0.8</v>
      </c>
      <c r="V77" s="136">
        <v>0.8</v>
      </c>
      <c r="W77" s="324" t="s">
        <v>335</v>
      </c>
      <c r="AB77" s="185"/>
    </row>
    <row r="78" spans="1:28" ht="11.25" customHeight="1" x14ac:dyDescent="0.2">
      <c r="A78" s="76" t="s">
        <v>112</v>
      </c>
      <c r="B78" s="132" t="s">
        <v>56</v>
      </c>
      <c r="C78" s="137" t="s">
        <v>35</v>
      </c>
      <c r="D78" s="138">
        <v>122</v>
      </c>
      <c r="E78" s="134">
        <v>122.17</v>
      </c>
      <c r="F78" s="320">
        <v>491.8</v>
      </c>
      <c r="G78" s="320">
        <v>6.2E-2</v>
      </c>
      <c r="H78" s="320">
        <v>8.3000000000000002E-6</v>
      </c>
      <c r="I78" s="320">
        <v>7870</v>
      </c>
      <c r="J78" s="139">
        <v>0.1</v>
      </c>
      <c r="K78" s="320">
        <v>9.5000000000000001E-7</v>
      </c>
      <c r="L78" s="320">
        <v>3.8999999999999999E-5</v>
      </c>
      <c r="M78" s="298">
        <v>1</v>
      </c>
      <c r="N78" s="299">
        <v>0.1</v>
      </c>
      <c r="O78" s="300">
        <v>4.6337802790549998E-2</v>
      </c>
      <c r="P78" s="300">
        <v>0.50816031967269004</v>
      </c>
      <c r="Q78" s="300">
        <v>1.21958476721446</v>
      </c>
      <c r="R78" s="301">
        <v>1.09E-2</v>
      </c>
      <c r="S78" s="321"/>
      <c r="T78" s="321"/>
      <c r="U78" s="321">
        <v>0.02</v>
      </c>
      <c r="V78" s="136">
        <v>0.02</v>
      </c>
      <c r="W78" s="322">
        <v>7.0000000000000007E-2</v>
      </c>
      <c r="AB78" s="185"/>
    </row>
    <row r="79" spans="1:28" ht="11.25" customHeight="1" x14ac:dyDescent="0.2">
      <c r="A79" s="76" t="s">
        <v>113</v>
      </c>
      <c r="B79" s="132" t="s">
        <v>56</v>
      </c>
      <c r="C79" s="137" t="s">
        <v>35</v>
      </c>
      <c r="D79" s="138">
        <v>194</v>
      </c>
      <c r="E79" s="134">
        <v>194</v>
      </c>
      <c r="F79" s="320">
        <v>140</v>
      </c>
      <c r="G79" s="320"/>
      <c r="H79" s="320"/>
      <c r="I79" s="320">
        <v>5000</v>
      </c>
      <c r="J79" s="139">
        <v>0.308</v>
      </c>
      <c r="K79" s="320">
        <v>1.05E-7</v>
      </c>
      <c r="L79" s="320">
        <v>4.3100000000000002E-6</v>
      </c>
      <c r="M79" s="298">
        <v>1</v>
      </c>
      <c r="N79" s="304">
        <v>0.1</v>
      </c>
      <c r="O79" s="300">
        <v>2.1385183373060002E-2</v>
      </c>
      <c r="P79" s="300">
        <v>1.28621257012256</v>
      </c>
      <c r="Q79" s="300">
        <v>3.08691016829414</v>
      </c>
      <c r="R79" s="301">
        <v>3.9899999999999996E-3</v>
      </c>
      <c r="S79" s="321"/>
      <c r="T79" s="321"/>
      <c r="U79" s="320">
        <v>10</v>
      </c>
      <c r="V79" s="136">
        <v>10</v>
      </c>
      <c r="W79" s="327"/>
      <c r="AB79" s="185"/>
    </row>
    <row r="80" spans="1:28" ht="11.25" customHeight="1" x14ac:dyDescent="0.2">
      <c r="A80" s="76" t="s">
        <v>195</v>
      </c>
      <c r="B80" s="132" t="s">
        <v>56</v>
      </c>
      <c r="C80" s="137" t="s">
        <v>35</v>
      </c>
      <c r="D80" s="138">
        <v>168</v>
      </c>
      <c r="E80" s="134">
        <v>168.11</v>
      </c>
      <c r="F80" s="320">
        <v>351.6</v>
      </c>
      <c r="G80" s="320">
        <v>4.8000000000000001E-2</v>
      </c>
      <c r="H80" s="320">
        <v>9.2E-6</v>
      </c>
      <c r="I80" s="320">
        <v>533</v>
      </c>
      <c r="J80" s="139">
        <v>8.9999999999999998E-4</v>
      </c>
      <c r="K80" s="320">
        <v>4.9000000000000002E-8</v>
      </c>
      <c r="L80" s="320">
        <v>1.9999999999999999E-6</v>
      </c>
      <c r="M80" s="298">
        <v>1</v>
      </c>
      <c r="N80" s="299">
        <v>0.1</v>
      </c>
      <c r="O80" s="300">
        <v>8.67706147598E-3</v>
      </c>
      <c r="P80" s="300">
        <v>0.91889259052981997</v>
      </c>
      <c r="Q80" s="300">
        <v>2.2053422172715602</v>
      </c>
      <c r="R80" s="301">
        <v>1.74E-3</v>
      </c>
      <c r="S80" s="321"/>
      <c r="T80" s="321"/>
      <c r="U80" s="321">
        <v>1E-4</v>
      </c>
      <c r="V80" s="136">
        <v>1E-4</v>
      </c>
      <c r="W80" s="324" t="s">
        <v>335</v>
      </c>
      <c r="AB80" s="185"/>
    </row>
    <row r="81" spans="1:28" ht="11.25" customHeight="1" x14ac:dyDescent="0.2">
      <c r="A81" s="76" t="s">
        <v>114</v>
      </c>
      <c r="B81" s="132" t="s">
        <v>56</v>
      </c>
      <c r="C81" s="137" t="s">
        <v>35</v>
      </c>
      <c r="D81" s="138">
        <v>184</v>
      </c>
      <c r="E81" s="134">
        <v>184.11</v>
      </c>
      <c r="F81" s="320">
        <v>460.8</v>
      </c>
      <c r="G81" s="320">
        <v>4.1000000000000002E-2</v>
      </c>
      <c r="H81" s="320">
        <v>9.0999999999999993E-6</v>
      </c>
      <c r="I81" s="320">
        <v>2790</v>
      </c>
      <c r="J81" s="139">
        <v>3.8999999999999999E-4</v>
      </c>
      <c r="K81" s="320">
        <v>8.6000000000000002E-8</v>
      </c>
      <c r="L81" s="320">
        <v>3.4999999999999999E-6</v>
      </c>
      <c r="M81" s="298">
        <v>1</v>
      </c>
      <c r="N81" s="299">
        <v>0.1</v>
      </c>
      <c r="O81" s="300">
        <v>9.7590366179299993E-3</v>
      </c>
      <c r="P81" s="300">
        <v>1.1294441221771601</v>
      </c>
      <c r="Q81" s="300">
        <v>2.7106658932251899</v>
      </c>
      <c r="R81" s="301">
        <v>1.8699999999999999E-3</v>
      </c>
      <c r="S81" s="321"/>
      <c r="T81" s="321"/>
      <c r="U81" s="321">
        <v>2E-3</v>
      </c>
      <c r="V81" s="136">
        <v>2E-3</v>
      </c>
      <c r="W81" s="324" t="s">
        <v>335</v>
      </c>
      <c r="AB81" s="185"/>
    </row>
    <row r="82" spans="1:28" ht="11.25" customHeight="1" x14ac:dyDescent="0.2">
      <c r="A82" s="76" t="s">
        <v>196</v>
      </c>
      <c r="B82" s="132" t="s">
        <v>56</v>
      </c>
      <c r="C82" s="137" t="s">
        <v>35</v>
      </c>
      <c r="D82" s="138">
        <v>182</v>
      </c>
      <c r="E82" s="134">
        <v>182.14</v>
      </c>
      <c r="F82" s="320">
        <v>575.6</v>
      </c>
      <c r="G82" s="320">
        <v>3.7999999999999999E-2</v>
      </c>
      <c r="H82" s="320">
        <v>7.9000000000000006E-6</v>
      </c>
      <c r="I82" s="320">
        <v>200</v>
      </c>
      <c r="J82" s="139">
        <v>1.4999999999999999E-4</v>
      </c>
      <c r="K82" s="320">
        <v>5.4E-8</v>
      </c>
      <c r="L82" s="320">
        <v>2.2000000000000001E-6</v>
      </c>
      <c r="M82" s="298">
        <v>1</v>
      </c>
      <c r="N82" s="299">
        <v>0.10199999999999999</v>
      </c>
      <c r="O82" s="300">
        <v>1.5987480753030001E-2</v>
      </c>
      <c r="P82" s="300">
        <v>1.1011151793496901</v>
      </c>
      <c r="Q82" s="300">
        <v>2.64267643043926</v>
      </c>
      <c r="R82" s="301">
        <v>3.0799999999999998E-3</v>
      </c>
      <c r="S82" s="321">
        <v>0.31</v>
      </c>
      <c r="T82" s="321">
        <v>8.8999999999999995E-5</v>
      </c>
      <c r="U82" s="321">
        <v>2E-3</v>
      </c>
      <c r="V82" s="136">
        <v>2E-3</v>
      </c>
      <c r="W82" s="324" t="s">
        <v>335</v>
      </c>
      <c r="AB82" s="185"/>
    </row>
    <row r="83" spans="1:28" ht="11.25" customHeight="1" x14ac:dyDescent="0.2">
      <c r="A83" s="76" t="s">
        <v>197</v>
      </c>
      <c r="B83" s="132" t="s">
        <v>56</v>
      </c>
      <c r="C83" s="137" t="s">
        <v>35</v>
      </c>
      <c r="D83" s="138">
        <v>182</v>
      </c>
      <c r="E83" s="134">
        <v>182.14</v>
      </c>
      <c r="F83" s="320">
        <v>587.4</v>
      </c>
      <c r="G83" s="320">
        <v>3.6999999999999998E-2</v>
      </c>
      <c r="H83" s="320">
        <v>7.7999999999999999E-6</v>
      </c>
      <c r="I83" s="320">
        <v>182</v>
      </c>
      <c r="J83" s="139">
        <v>5.6999999999999998E-4</v>
      </c>
      <c r="K83" s="320">
        <v>7.5000000000000002E-7</v>
      </c>
      <c r="L83" s="320">
        <v>3.1000000000000001E-5</v>
      </c>
      <c r="M83" s="298">
        <v>1</v>
      </c>
      <c r="N83" s="299">
        <v>9.9000000000000005E-2</v>
      </c>
      <c r="O83" s="300">
        <v>1.9205739865649999E-2</v>
      </c>
      <c r="P83" s="300">
        <v>1.1011151793496901</v>
      </c>
      <c r="Q83" s="300">
        <v>2.64267643043926</v>
      </c>
      <c r="R83" s="301">
        <v>3.7000000000000002E-3</v>
      </c>
      <c r="S83" s="321">
        <v>1.5</v>
      </c>
      <c r="T83" s="321"/>
      <c r="U83" s="321">
        <v>2.9999999999999997E-4</v>
      </c>
      <c r="V83" s="136">
        <v>2.9999999999999997E-4</v>
      </c>
      <c r="W83" s="324" t="s">
        <v>335</v>
      </c>
      <c r="AB83" s="185"/>
    </row>
    <row r="84" spans="1:28" ht="11.25" customHeight="1" x14ac:dyDescent="0.2">
      <c r="A84" s="76" t="s">
        <v>115</v>
      </c>
      <c r="B84" s="132" t="s">
        <v>51</v>
      </c>
      <c r="C84" s="137" t="s">
        <v>54</v>
      </c>
      <c r="D84" s="138">
        <v>88</v>
      </c>
      <c r="E84" s="134">
        <v>88.11</v>
      </c>
      <c r="F84" s="320">
        <v>2.6</v>
      </c>
      <c r="G84" s="320">
        <v>8.6999999999999994E-2</v>
      </c>
      <c r="H84" s="320">
        <v>1.1E-5</v>
      </c>
      <c r="I84" s="320">
        <v>1000000</v>
      </c>
      <c r="J84" s="139">
        <v>38</v>
      </c>
      <c r="K84" s="320">
        <v>4.7999999999999998E-6</v>
      </c>
      <c r="L84" s="320">
        <v>2.0000000000000001E-4</v>
      </c>
      <c r="M84" s="298">
        <v>1</v>
      </c>
      <c r="N84" s="299"/>
      <c r="O84" s="300">
        <v>1.1985880480299999E-3</v>
      </c>
      <c r="P84" s="300">
        <v>0.32752763525405998</v>
      </c>
      <c r="Q84" s="300">
        <v>0.78606632460975001</v>
      </c>
      <c r="R84" s="301">
        <v>3.3199999999999999E-4</v>
      </c>
      <c r="S84" s="321">
        <v>0.1</v>
      </c>
      <c r="T84" s="321">
        <v>5.0000000000000004E-6</v>
      </c>
      <c r="U84" s="321">
        <v>0.03</v>
      </c>
      <c r="V84" s="136">
        <v>0.03</v>
      </c>
      <c r="W84" s="322">
        <v>0.03</v>
      </c>
      <c r="AB84" s="185"/>
    </row>
    <row r="85" spans="1:28" ht="11.25" customHeight="1" x14ac:dyDescent="0.2">
      <c r="A85" s="76" t="s">
        <v>272</v>
      </c>
      <c r="B85" s="132" t="s">
        <v>291</v>
      </c>
      <c r="C85" s="137" t="s">
        <v>35</v>
      </c>
      <c r="D85" s="138">
        <v>356</v>
      </c>
      <c r="E85" s="134">
        <v>356.42</v>
      </c>
      <c r="F85" s="320">
        <v>249100</v>
      </c>
      <c r="G85" s="320">
        <v>4.7E-2</v>
      </c>
      <c r="H85" s="320">
        <v>6.8000000000000001E-6</v>
      </c>
      <c r="I85" s="320">
        <v>2.0000000000000001E-4</v>
      </c>
      <c r="J85" s="139">
        <v>1.5E-9</v>
      </c>
      <c r="K85" s="320">
        <v>5.0000000000000002E-5</v>
      </c>
      <c r="L85" s="320">
        <v>2E-3</v>
      </c>
      <c r="M85" s="298">
        <v>1</v>
      </c>
      <c r="N85" s="299">
        <v>0.03</v>
      </c>
      <c r="O85" s="300">
        <v>5.5763812829663797</v>
      </c>
      <c r="P85" s="300">
        <v>6.6824658745553398</v>
      </c>
      <c r="Q85" s="300">
        <v>29.471893843615899</v>
      </c>
      <c r="R85" s="301">
        <v>0.80800000000000005</v>
      </c>
      <c r="S85" s="321">
        <v>130000</v>
      </c>
      <c r="T85" s="321">
        <v>38</v>
      </c>
      <c r="U85" s="321">
        <v>3.3000000000000002E-9</v>
      </c>
      <c r="V85" s="136">
        <v>3.3000000000000002E-9</v>
      </c>
      <c r="W85" s="322">
        <v>4.0000000000000001E-8</v>
      </c>
      <c r="AB85" s="185"/>
    </row>
    <row r="86" spans="1:28" ht="11.25" customHeight="1" x14ac:dyDescent="0.2">
      <c r="A86" s="76" t="s">
        <v>198</v>
      </c>
      <c r="B86" s="132" t="s">
        <v>56</v>
      </c>
      <c r="C86" s="137" t="s">
        <v>35</v>
      </c>
      <c r="D86" s="138">
        <v>233</v>
      </c>
      <c r="E86" s="134">
        <v>233.1</v>
      </c>
      <c r="F86" s="320">
        <v>109.1</v>
      </c>
      <c r="G86" s="320">
        <v>0.05</v>
      </c>
      <c r="H86" s="320">
        <v>5.9000000000000003E-6</v>
      </c>
      <c r="I86" s="320">
        <v>42</v>
      </c>
      <c r="J86" s="139">
        <v>6.8999999999999996E-8</v>
      </c>
      <c r="K86" s="320">
        <v>5.0000000000000003E-10</v>
      </c>
      <c r="L86" s="320">
        <v>2.0999999999999999E-8</v>
      </c>
      <c r="M86" s="298">
        <v>1</v>
      </c>
      <c r="N86" s="299">
        <v>0.1</v>
      </c>
      <c r="O86" s="300">
        <v>2.7364259828769999E-2</v>
      </c>
      <c r="P86" s="300">
        <v>2.1242652739696601</v>
      </c>
      <c r="Q86" s="300">
        <v>5.09823665752719</v>
      </c>
      <c r="R86" s="301">
        <v>4.6600000000000001E-3</v>
      </c>
      <c r="S86" s="321"/>
      <c r="T86" s="321"/>
      <c r="U86" s="321">
        <v>2E-3</v>
      </c>
      <c r="V86" s="136">
        <v>2E-3</v>
      </c>
      <c r="W86" s="324" t="s">
        <v>335</v>
      </c>
      <c r="AB86" s="185"/>
    </row>
    <row r="87" spans="1:28" ht="11.25" customHeight="1" x14ac:dyDescent="0.2">
      <c r="A87" s="76" t="s">
        <v>116</v>
      </c>
      <c r="B87" s="132" t="s">
        <v>291</v>
      </c>
      <c r="C87" s="137" t="s">
        <v>35</v>
      </c>
      <c r="D87" s="138">
        <v>407</v>
      </c>
      <c r="E87" s="134">
        <v>406.92</v>
      </c>
      <c r="F87" s="320">
        <v>6761</v>
      </c>
      <c r="G87" s="320">
        <v>2.1999999999999999E-2</v>
      </c>
      <c r="H87" s="320">
        <v>5.8000000000000004E-6</v>
      </c>
      <c r="I87" s="320">
        <v>0.32500000000000001</v>
      </c>
      <c r="J87" s="139">
        <v>1.6999999999999999E-7</v>
      </c>
      <c r="K87" s="320">
        <v>6.4999999999999994E-5</v>
      </c>
      <c r="L87" s="320">
        <v>2.7000000000000001E-3</v>
      </c>
      <c r="M87" s="298">
        <v>1</v>
      </c>
      <c r="N87" s="299"/>
      <c r="O87" s="300">
        <v>2.2189756645800002E-2</v>
      </c>
      <c r="P87" s="300">
        <v>19.982818768391599</v>
      </c>
      <c r="Q87" s="300">
        <v>47.958765044139902</v>
      </c>
      <c r="R87" s="301">
        <v>2.8600000000000001E-3</v>
      </c>
      <c r="S87" s="321"/>
      <c r="T87" s="321"/>
      <c r="U87" s="321">
        <v>6.0000000000000001E-3</v>
      </c>
      <c r="V87" s="136">
        <v>6.0000000000000001E-3</v>
      </c>
      <c r="W87" s="324" t="s">
        <v>335</v>
      </c>
      <c r="AB87" s="185"/>
    </row>
    <row r="88" spans="1:28" ht="11.25" customHeight="1" x14ac:dyDescent="0.2">
      <c r="A88" s="76" t="s">
        <v>117</v>
      </c>
      <c r="B88" s="132" t="s">
        <v>56</v>
      </c>
      <c r="C88" s="137" t="s">
        <v>35</v>
      </c>
      <c r="D88" s="138">
        <v>381</v>
      </c>
      <c r="E88" s="134">
        <v>380.91</v>
      </c>
      <c r="F88" s="320">
        <v>20090</v>
      </c>
      <c r="G88" s="320">
        <v>3.5999999999999997E-2</v>
      </c>
      <c r="H88" s="320">
        <v>4.1999999999999996E-6</v>
      </c>
      <c r="I88" s="320">
        <v>0.25</v>
      </c>
      <c r="J88" s="139">
        <v>3.0000000000000001E-6</v>
      </c>
      <c r="K88" s="320">
        <v>6.3999999999999997E-6</v>
      </c>
      <c r="L88" s="320">
        <v>2.5999999999999998E-4</v>
      </c>
      <c r="M88" s="298">
        <v>1</v>
      </c>
      <c r="N88" s="299">
        <v>0.1</v>
      </c>
      <c r="O88" s="300">
        <v>0.24471209735466001</v>
      </c>
      <c r="P88" s="300">
        <v>14.287121880278701</v>
      </c>
      <c r="Q88" s="300">
        <v>34.289092512668802</v>
      </c>
      <c r="R88" s="301">
        <v>3.2599999999999997E-2</v>
      </c>
      <c r="S88" s="321"/>
      <c r="T88" s="321"/>
      <c r="U88" s="321">
        <v>2.9999999999999997E-4</v>
      </c>
      <c r="V88" s="136">
        <v>2.9999999999999997E-4</v>
      </c>
      <c r="W88" s="324" t="s">
        <v>335</v>
      </c>
      <c r="AB88" s="135"/>
    </row>
    <row r="89" spans="1:28" ht="11.25" customHeight="1" x14ac:dyDescent="0.2">
      <c r="A89" s="76" t="s">
        <v>177</v>
      </c>
      <c r="B89" s="132" t="s">
        <v>51</v>
      </c>
      <c r="C89" s="137" t="s">
        <v>54</v>
      </c>
      <c r="D89" s="138">
        <v>46</v>
      </c>
      <c r="E89" s="134">
        <v>46</v>
      </c>
      <c r="F89" s="320">
        <v>0.309</v>
      </c>
      <c r="G89" s="320"/>
      <c r="H89" s="320"/>
      <c r="I89" s="320">
        <v>1000000</v>
      </c>
      <c r="J89" s="139">
        <v>53</v>
      </c>
      <c r="K89" s="320">
        <v>6.2899999999999999E-6</v>
      </c>
      <c r="L89" s="320">
        <v>2.5799999999999998E-4</v>
      </c>
      <c r="M89" s="298">
        <v>1</v>
      </c>
      <c r="N89" s="299"/>
      <c r="O89" s="186"/>
      <c r="P89" s="186"/>
      <c r="Q89" s="186"/>
      <c r="R89" s="305"/>
      <c r="S89" s="186"/>
      <c r="T89" s="186"/>
      <c r="U89" s="186"/>
      <c r="V89" s="186"/>
      <c r="W89" s="327"/>
      <c r="AB89" s="185"/>
    </row>
    <row r="90" spans="1:28" ht="11.25" customHeight="1" x14ac:dyDescent="0.2">
      <c r="A90" s="76" t="s">
        <v>118</v>
      </c>
      <c r="B90" s="132" t="s">
        <v>51</v>
      </c>
      <c r="C90" s="137" t="s">
        <v>54</v>
      </c>
      <c r="D90" s="138">
        <v>106</v>
      </c>
      <c r="E90" s="134">
        <v>106.17</v>
      </c>
      <c r="F90" s="320">
        <v>446.1</v>
      </c>
      <c r="G90" s="320">
        <v>6.8000000000000005E-2</v>
      </c>
      <c r="H90" s="320">
        <v>8.4999999999999999E-6</v>
      </c>
      <c r="I90" s="320">
        <v>169</v>
      </c>
      <c r="J90" s="139">
        <v>9.6</v>
      </c>
      <c r="K90" s="320">
        <v>7.9000000000000008E-3</v>
      </c>
      <c r="L90" s="320">
        <v>0.32</v>
      </c>
      <c r="M90" s="298">
        <v>1</v>
      </c>
      <c r="N90" s="299"/>
      <c r="O90" s="300">
        <v>0.19537746931965</v>
      </c>
      <c r="P90" s="300">
        <v>0.41342882164758998</v>
      </c>
      <c r="Q90" s="300">
        <v>0.99222917195421001</v>
      </c>
      <c r="R90" s="301">
        <v>4.9299999999999997E-2</v>
      </c>
      <c r="S90" s="321">
        <v>1.0999999999999999E-2</v>
      </c>
      <c r="T90" s="321">
        <v>2.5000000000000002E-6</v>
      </c>
      <c r="U90" s="325">
        <v>0.05</v>
      </c>
      <c r="V90" s="136">
        <v>0.05</v>
      </c>
      <c r="W90" s="322">
        <v>1</v>
      </c>
      <c r="AB90" s="185"/>
    </row>
    <row r="91" spans="1:28" ht="11.25" customHeight="1" x14ac:dyDescent="0.2">
      <c r="A91" s="76" t="s">
        <v>119</v>
      </c>
      <c r="B91" s="132" t="s">
        <v>56</v>
      </c>
      <c r="C91" s="137" t="s">
        <v>35</v>
      </c>
      <c r="D91" s="138">
        <v>202</v>
      </c>
      <c r="E91" s="134">
        <v>202.26</v>
      </c>
      <c r="F91" s="320">
        <v>55450</v>
      </c>
      <c r="G91" s="320">
        <v>2.8000000000000001E-2</v>
      </c>
      <c r="H91" s="320">
        <v>7.1999999999999997E-6</v>
      </c>
      <c r="I91" s="320">
        <v>0.26</v>
      </c>
      <c r="J91" s="139">
        <v>9.2E-6</v>
      </c>
      <c r="K91" s="320">
        <v>8.8999999999999995E-6</v>
      </c>
      <c r="L91" s="320">
        <v>3.6000000000000002E-4</v>
      </c>
      <c r="M91" s="298">
        <v>1</v>
      </c>
      <c r="N91" s="299">
        <v>0.13</v>
      </c>
      <c r="O91" s="300">
        <v>1.6847379934306901</v>
      </c>
      <c r="P91" s="300">
        <v>1.42726543921932</v>
      </c>
      <c r="Q91" s="300">
        <v>5.7297979152854701</v>
      </c>
      <c r="R91" s="301">
        <v>0.308</v>
      </c>
      <c r="S91" s="321"/>
      <c r="T91" s="321"/>
      <c r="U91" s="321">
        <v>0.04</v>
      </c>
      <c r="V91" s="136">
        <v>0.04</v>
      </c>
      <c r="W91" s="324" t="s">
        <v>335</v>
      </c>
      <c r="AB91" s="185"/>
    </row>
    <row r="92" spans="1:28" ht="11.25" customHeight="1" x14ac:dyDescent="0.2">
      <c r="A92" s="76" t="s">
        <v>120</v>
      </c>
      <c r="B92" s="132" t="s">
        <v>51</v>
      </c>
      <c r="C92" s="137" t="s">
        <v>35</v>
      </c>
      <c r="D92" s="138">
        <v>166</v>
      </c>
      <c r="E92" s="134">
        <v>166.22</v>
      </c>
      <c r="F92" s="320">
        <v>9160</v>
      </c>
      <c r="G92" s="320">
        <v>4.3999999999999997E-2</v>
      </c>
      <c r="H92" s="320">
        <v>7.9000000000000006E-6</v>
      </c>
      <c r="I92" s="320">
        <v>1.69</v>
      </c>
      <c r="J92" s="139">
        <v>5.9999999999999995E-4</v>
      </c>
      <c r="K92" s="320">
        <v>9.6000000000000002E-5</v>
      </c>
      <c r="L92" s="320">
        <v>3.8999999999999998E-3</v>
      </c>
      <c r="M92" s="298">
        <v>1</v>
      </c>
      <c r="N92" s="299">
        <v>0.13</v>
      </c>
      <c r="O92" s="300">
        <v>0.54545757350781998</v>
      </c>
      <c r="P92" s="300">
        <v>0.89676933595412001</v>
      </c>
      <c r="Q92" s="300">
        <v>2.1522464062898998</v>
      </c>
      <c r="R92" s="301">
        <v>0.11</v>
      </c>
      <c r="S92" s="321"/>
      <c r="T92" s="321"/>
      <c r="U92" s="321">
        <v>0.04</v>
      </c>
      <c r="V92" s="136">
        <v>0.04</v>
      </c>
      <c r="W92" s="322">
        <v>0.14000000000000001</v>
      </c>
      <c r="AB92" s="185"/>
    </row>
    <row r="93" spans="1:28" ht="11.25" customHeight="1" x14ac:dyDescent="0.2">
      <c r="A93" s="76" t="s">
        <v>199</v>
      </c>
      <c r="B93" s="132" t="s">
        <v>56</v>
      </c>
      <c r="C93" s="137" t="s">
        <v>35</v>
      </c>
      <c r="D93" s="138">
        <v>169</v>
      </c>
      <c r="E93" s="134">
        <v>169.07</v>
      </c>
      <c r="F93" s="320">
        <v>2100</v>
      </c>
      <c r="G93" s="320">
        <v>6.2E-2</v>
      </c>
      <c r="H93" s="320">
        <v>7.3000000000000004E-6</v>
      </c>
      <c r="I93" s="320">
        <v>10500</v>
      </c>
      <c r="J93" s="139">
        <v>9.8000000000000004E-8</v>
      </c>
      <c r="K93" s="320">
        <v>2.0999999999999999E-12</v>
      </c>
      <c r="L93" s="320">
        <v>8.6E-11</v>
      </c>
      <c r="M93" s="298">
        <v>1</v>
      </c>
      <c r="N93" s="299">
        <v>0.1</v>
      </c>
      <c r="O93" s="300">
        <v>2.27047006967E-7</v>
      </c>
      <c r="P93" s="300">
        <v>0.93033797724616996</v>
      </c>
      <c r="Q93" s="300">
        <v>2.2328111453908099</v>
      </c>
      <c r="R93" s="301">
        <v>4.5400000000000003E-8</v>
      </c>
      <c r="S93" s="321"/>
      <c r="T93" s="321"/>
      <c r="U93" s="321">
        <v>0.1</v>
      </c>
      <c r="V93" s="136">
        <v>0.1</v>
      </c>
      <c r="W93" s="324" t="s">
        <v>335</v>
      </c>
      <c r="AB93" s="185"/>
    </row>
    <row r="94" spans="1:28" ht="11.25" customHeight="1" x14ac:dyDescent="0.2">
      <c r="A94" s="76" t="s">
        <v>121</v>
      </c>
      <c r="B94" s="132" t="s">
        <v>291</v>
      </c>
      <c r="C94" s="137" t="s">
        <v>35</v>
      </c>
      <c r="D94" s="138">
        <v>373</v>
      </c>
      <c r="E94" s="134">
        <v>373.32</v>
      </c>
      <c r="F94" s="320">
        <v>41260</v>
      </c>
      <c r="G94" s="320">
        <v>2.1999999999999999E-2</v>
      </c>
      <c r="H94" s="320">
        <v>5.6999999999999996E-6</v>
      </c>
      <c r="I94" s="320">
        <v>0.18</v>
      </c>
      <c r="J94" s="139">
        <v>4.0000000000000002E-4</v>
      </c>
      <c r="K94" s="320">
        <v>2.9E-4</v>
      </c>
      <c r="L94" s="320">
        <v>1.2E-2</v>
      </c>
      <c r="M94" s="298">
        <v>1</v>
      </c>
      <c r="N94" s="299"/>
      <c r="O94" s="300">
        <v>1.06268198441491</v>
      </c>
      <c r="P94" s="300">
        <v>12.9550994026929</v>
      </c>
      <c r="Q94" s="300">
        <v>50.142248344350897</v>
      </c>
      <c r="R94" s="301">
        <v>0.14299999999999999</v>
      </c>
      <c r="S94" s="321">
        <v>4.5</v>
      </c>
      <c r="T94" s="321">
        <v>1.2999999999999999E-3</v>
      </c>
      <c r="U94" s="325">
        <v>1E-4</v>
      </c>
      <c r="V94" s="136">
        <v>1E-4</v>
      </c>
      <c r="W94" s="324" t="s">
        <v>335</v>
      </c>
      <c r="AB94" s="185"/>
    </row>
    <row r="95" spans="1:28" ht="11.25" customHeight="1" x14ac:dyDescent="0.2">
      <c r="A95" s="76" t="s">
        <v>122</v>
      </c>
      <c r="B95" s="132" t="s">
        <v>291</v>
      </c>
      <c r="C95" s="137" t="s">
        <v>35</v>
      </c>
      <c r="D95" s="138">
        <v>389</v>
      </c>
      <c r="E95" s="134">
        <v>389.32</v>
      </c>
      <c r="F95" s="320">
        <v>10110</v>
      </c>
      <c r="G95" s="320">
        <v>2.4E-2</v>
      </c>
      <c r="H95" s="320">
        <v>6.1999999999999999E-6</v>
      </c>
      <c r="I95" s="320">
        <v>0.2</v>
      </c>
      <c r="J95" s="139">
        <v>2.0000000000000002E-5</v>
      </c>
      <c r="K95" s="320">
        <v>2.0999999999999999E-5</v>
      </c>
      <c r="L95" s="320">
        <v>8.5999999999999998E-4</v>
      </c>
      <c r="M95" s="298">
        <v>1</v>
      </c>
      <c r="N95" s="299"/>
      <c r="O95" s="300">
        <v>0.15860844068214</v>
      </c>
      <c r="P95" s="300">
        <v>15.9235813014401</v>
      </c>
      <c r="Q95" s="300">
        <v>38.216595123456102</v>
      </c>
      <c r="R95" s="301">
        <v>2.0899999999999998E-2</v>
      </c>
      <c r="S95" s="321">
        <v>9.1</v>
      </c>
      <c r="T95" s="321">
        <v>2.5999999999999999E-3</v>
      </c>
      <c r="U95" s="321">
        <v>1.2999999999999999E-5</v>
      </c>
      <c r="V95" s="136">
        <v>1.2999999999999999E-5</v>
      </c>
      <c r="W95" s="324" t="s">
        <v>335</v>
      </c>
      <c r="AB95" s="185"/>
    </row>
    <row r="96" spans="1:28" ht="11.25" customHeight="1" x14ac:dyDescent="0.2">
      <c r="A96" s="76" t="s">
        <v>123</v>
      </c>
      <c r="B96" s="132" t="s">
        <v>291</v>
      </c>
      <c r="C96" s="137" t="s">
        <v>35</v>
      </c>
      <c r="D96" s="138">
        <v>285</v>
      </c>
      <c r="E96" s="134">
        <v>284.77999999999997</v>
      </c>
      <c r="F96" s="320">
        <v>6195</v>
      </c>
      <c r="G96" s="320">
        <v>2.9000000000000001E-2</v>
      </c>
      <c r="H96" s="320">
        <v>7.7999999999999999E-6</v>
      </c>
      <c r="I96" s="320">
        <v>6.1999999999999998E-3</v>
      </c>
      <c r="J96" s="139">
        <v>1.8E-5</v>
      </c>
      <c r="K96" s="320">
        <v>1.6999999999999999E-3</v>
      </c>
      <c r="L96" s="320">
        <v>7.0000000000000007E-2</v>
      </c>
      <c r="M96" s="298">
        <v>1</v>
      </c>
      <c r="N96" s="299"/>
      <c r="O96" s="300">
        <v>1.6485993014692</v>
      </c>
      <c r="P96" s="300">
        <v>4.1363449507906704</v>
      </c>
      <c r="Q96" s="300">
        <v>16.572823901394202</v>
      </c>
      <c r="R96" s="301">
        <v>0.254</v>
      </c>
      <c r="S96" s="321">
        <v>1.6</v>
      </c>
      <c r="T96" s="321">
        <v>4.6000000000000001E-4</v>
      </c>
      <c r="U96" s="325">
        <v>1.0000000000000001E-5</v>
      </c>
      <c r="V96" s="136">
        <v>1.0000000000000001E-5</v>
      </c>
      <c r="W96" s="324" t="s">
        <v>335</v>
      </c>
      <c r="AB96" s="185"/>
    </row>
    <row r="97" spans="1:28" ht="11.25" customHeight="1" x14ac:dyDescent="0.2">
      <c r="A97" s="76" t="s">
        <v>124</v>
      </c>
      <c r="B97" s="132" t="s">
        <v>291</v>
      </c>
      <c r="C97" s="137" t="s">
        <v>35</v>
      </c>
      <c r="D97" s="138">
        <v>261</v>
      </c>
      <c r="E97" s="134">
        <v>260.76</v>
      </c>
      <c r="F97" s="320">
        <v>845.2</v>
      </c>
      <c r="G97" s="320">
        <v>2.7E-2</v>
      </c>
      <c r="H97" s="320">
        <v>6.9999999999999999E-6</v>
      </c>
      <c r="I97" s="320">
        <v>3.2</v>
      </c>
      <c r="J97" s="139">
        <v>0.22</v>
      </c>
      <c r="K97" s="320">
        <v>0.01</v>
      </c>
      <c r="L97" s="320">
        <v>0.42</v>
      </c>
      <c r="M97" s="298">
        <v>1</v>
      </c>
      <c r="N97" s="299"/>
      <c r="O97" s="300">
        <v>0.50307432956283005</v>
      </c>
      <c r="P97" s="300">
        <v>3.0346230315459599</v>
      </c>
      <c r="Q97" s="300">
        <v>7.28309527571031</v>
      </c>
      <c r="R97" s="301">
        <v>8.1000000000000003E-2</v>
      </c>
      <c r="S97" s="321">
        <v>7.8E-2</v>
      </c>
      <c r="T97" s="321">
        <v>2.1999999999999999E-5</v>
      </c>
      <c r="U97" s="321">
        <v>1E-3</v>
      </c>
      <c r="V97" s="136">
        <v>1E-3</v>
      </c>
      <c r="W97" s="324" t="s">
        <v>335</v>
      </c>
      <c r="AB97" s="185"/>
    </row>
    <row r="98" spans="1:28" ht="11.25" customHeight="1" x14ac:dyDescent="0.2">
      <c r="A98" s="76" t="s">
        <v>125</v>
      </c>
      <c r="B98" s="132" t="s">
        <v>56</v>
      </c>
      <c r="C98" s="137" t="s">
        <v>35</v>
      </c>
      <c r="D98" s="138">
        <v>291</v>
      </c>
      <c r="E98" s="134">
        <v>290.83</v>
      </c>
      <c r="F98" s="320">
        <v>2807</v>
      </c>
      <c r="G98" s="320">
        <v>4.2999999999999997E-2</v>
      </c>
      <c r="H98" s="320">
        <v>5.1000000000000003E-6</v>
      </c>
      <c r="I98" s="320">
        <v>7.3</v>
      </c>
      <c r="J98" s="139">
        <v>4.1999999999999998E-5</v>
      </c>
      <c r="K98" s="320">
        <v>5.1000000000000003E-6</v>
      </c>
      <c r="L98" s="320">
        <v>2.1000000000000001E-4</v>
      </c>
      <c r="M98" s="298">
        <v>1</v>
      </c>
      <c r="N98" s="299">
        <v>0.04</v>
      </c>
      <c r="O98" s="300">
        <v>0.13511808269875999</v>
      </c>
      <c r="P98" s="300">
        <v>4.4719480484289003</v>
      </c>
      <c r="Q98" s="300">
        <v>10.7326753162294</v>
      </c>
      <c r="R98" s="301">
        <v>2.06E-2</v>
      </c>
      <c r="S98" s="321">
        <v>1.1000000000000001</v>
      </c>
      <c r="T98" s="321">
        <v>3.1E-4</v>
      </c>
      <c r="U98" s="321">
        <v>2.9999999999999997E-4</v>
      </c>
      <c r="V98" s="136">
        <v>2.9999999999999997E-4</v>
      </c>
      <c r="W98" s="324" t="s">
        <v>335</v>
      </c>
      <c r="AB98" s="185"/>
    </row>
    <row r="99" spans="1:28" ht="11.25" customHeight="1" x14ac:dyDescent="0.2">
      <c r="A99" s="76" t="s">
        <v>126</v>
      </c>
      <c r="B99" s="132" t="s">
        <v>291</v>
      </c>
      <c r="C99" s="137" t="s">
        <v>35</v>
      </c>
      <c r="D99" s="138">
        <v>237</v>
      </c>
      <c r="E99" s="134">
        <v>236.74</v>
      </c>
      <c r="F99" s="320">
        <v>196.8</v>
      </c>
      <c r="G99" s="320">
        <v>3.2000000000000001E-2</v>
      </c>
      <c r="H99" s="320">
        <v>8.8999999999999995E-6</v>
      </c>
      <c r="I99" s="320">
        <v>50</v>
      </c>
      <c r="J99" s="139">
        <v>0.21</v>
      </c>
      <c r="K99" s="320">
        <v>3.8999999999999998E-3</v>
      </c>
      <c r="L99" s="320">
        <v>0.16</v>
      </c>
      <c r="M99" s="298">
        <v>1</v>
      </c>
      <c r="N99" s="299"/>
      <c r="O99" s="300">
        <v>0.2455899385142</v>
      </c>
      <c r="P99" s="300">
        <v>2.2263464612227</v>
      </c>
      <c r="Q99" s="300">
        <v>5.3432315069344902</v>
      </c>
      <c r="R99" s="301">
        <v>4.1500000000000002E-2</v>
      </c>
      <c r="S99" s="321">
        <v>0.04</v>
      </c>
      <c r="T99" s="321">
        <v>1.1E-5</v>
      </c>
      <c r="U99" s="321">
        <v>6.9999999999999999E-4</v>
      </c>
      <c r="V99" s="136">
        <v>6.9999999999999999E-4</v>
      </c>
      <c r="W99" s="322">
        <v>0.03</v>
      </c>
      <c r="AB99" s="185"/>
    </row>
    <row r="100" spans="1:28" ht="11.25" customHeight="1" x14ac:dyDescent="0.2">
      <c r="A100" s="76" t="s">
        <v>200</v>
      </c>
      <c r="B100" s="132" t="s">
        <v>56</v>
      </c>
      <c r="C100" s="137" t="s">
        <v>35</v>
      </c>
      <c r="D100" s="138">
        <v>252</v>
      </c>
      <c r="E100" s="134">
        <v>252.32</v>
      </c>
      <c r="F100" s="320">
        <v>129.4</v>
      </c>
      <c r="G100" s="320">
        <v>2.5000000000000001E-2</v>
      </c>
      <c r="H100" s="320">
        <v>6.2999999999999998E-6</v>
      </c>
      <c r="I100" s="320">
        <v>33000</v>
      </c>
      <c r="J100" s="139">
        <v>2.2999999999999999E-7</v>
      </c>
      <c r="K100" s="320">
        <v>2.2999999999999999E-12</v>
      </c>
      <c r="L100" s="320">
        <v>9.2000000000000005E-11</v>
      </c>
      <c r="M100" s="298">
        <v>1</v>
      </c>
      <c r="N100" s="299">
        <v>0.1</v>
      </c>
      <c r="O100" s="300">
        <v>6.2316443829799999E-3</v>
      </c>
      <c r="P100" s="300">
        <v>2.72170311040471</v>
      </c>
      <c r="Q100" s="300">
        <v>6.5320874649713101</v>
      </c>
      <c r="R100" s="301">
        <v>1.0200000000000001E-3</v>
      </c>
      <c r="S100" s="321"/>
      <c r="T100" s="321"/>
      <c r="U100" s="321">
        <v>3.3000000000000002E-2</v>
      </c>
      <c r="V100" s="136">
        <v>3.3000000000000002E-2</v>
      </c>
      <c r="W100" s="324" t="s">
        <v>335</v>
      </c>
      <c r="AB100" s="185"/>
    </row>
    <row r="101" spans="1:28" ht="11.25" customHeight="1" x14ac:dyDescent="0.2">
      <c r="A101" s="76" t="s">
        <v>127</v>
      </c>
      <c r="B101" s="132" t="s">
        <v>56</v>
      </c>
      <c r="C101" s="137" t="s">
        <v>35</v>
      </c>
      <c r="D101" s="138">
        <v>276</v>
      </c>
      <c r="E101" s="134">
        <v>276.33999999999997</v>
      </c>
      <c r="F101" s="320">
        <v>1951000</v>
      </c>
      <c r="G101" s="323">
        <v>2.5000000000000001E-2</v>
      </c>
      <c r="H101" s="323">
        <v>6.3999999999999997E-6</v>
      </c>
      <c r="I101" s="320">
        <v>1.9000000000000001E-4</v>
      </c>
      <c r="J101" s="139">
        <v>1.2999999999999999E-10</v>
      </c>
      <c r="K101" s="320">
        <v>3.4999999999999998E-7</v>
      </c>
      <c r="L101" s="320">
        <v>1.4E-5</v>
      </c>
      <c r="M101" s="298">
        <v>1</v>
      </c>
      <c r="N101" s="299">
        <v>0.13</v>
      </c>
      <c r="O101" s="300">
        <v>7.92811997831343</v>
      </c>
      <c r="P101" s="300">
        <v>3.7098192431956001</v>
      </c>
      <c r="Q101" s="300">
        <v>16.651939304483601</v>
      </c>
      <c r="R101" s="301">
        <v>1.24</v>
      </c>
      <c r="S101" s="321">
        <v>0.1</v>
      </c>
      <c r="T101" s="321">
        <v>6.0000000000000002E-5</v>
      </c>
      <c r="U101" s="325"/>
      <c r="V101" s="136">
        <v>0</v>
      </c>
      <c r="W101" s="324" t="s">
        <v>335</v>
      </c>
      <c r="AB101" s="185"/>
    </row>
    <row r="102" spans="1:28" ht="11.25" customHeight="1" x14ac:dyDescent="0.2">
      <c r="A102" s="76" t="s">
        <v>201</v>
      </c>
      <c r="B102" s="132" t="s">
        <v>56</v>
      </c>
      <c r="C102" s="137" t="s">
        <v>54</v>
      </c>
      <c r="D102" s="138">
        <v>138</v>
      </c>
      <c r="E102" s="134">
        <v>138.21</v>
      </c>
      <c r="F102" s="320">
        <v>65</v>
      </c>
      <c r="G102" s="320">
        <v>5.2999999999999999E-2</v>
      </c>
      <c r="H102" s="320">
        <v>7.5000000000000002E-6</v>
      </c>
      <c r="I102" s="320">
        <v>12000</v>
      </c>
      <c r="J102" s="139">
        <v>0.44</v>
      </c>
      <c r="K102" s="320">
        <v>6.6000000000000003E-6</v>
      </c>
      <c r="L102" s="320">
        <v>2.7E-4</v>
      </c>
      <c r="M102" s="298">
        <v>1</v>
      </c>
      <c r="N102" s="299">
        <v>0.1</v>
      </c>
      <c r="O102" s="300">
        <v>1.6006620468310001E-2</v>
      </c>
      <c r="P102" s="300">
        <v>0.62492046840691995</v>
      </c>
      <c r="Q102" s="300">
        <v>1.4998091241766001</v>
      </c>
      <c r="R102" s="301">
        <v>3.5400000000000002E-3</v>
      </c>
      <c r="S102" s="321">
        <v>9.5E-4</v>
      </c>
      <c r="T102" s="321"/>
      <c r="U102" s="321">
        <v>0.2</v>
      </c>
      <c r="V102" s="136">
        <v>0.2</v>
      </c>
      <c r="W102" s="322">
        <v>2</v>
      </c>
      <c r="AB102" s="185"/>
    </row>
    <row r="103" spans="1:28" ht="11.25" customHeight="1" x14ac:dyDescent="0.2">
      <c r="A103" s="76" t="s">
        <v>128</v>
      </c>
      <c r="B103" s="132" t="s">
        <v>56</v>
      </c>
      <c r="C103" s="137" t="s">
        <v>35</v>
      </c>
      <c r="D103" s="138">
        <v>207</v>
      </c>
      <c r="E103" s="134">
        <v>207</v>
      </c>
      <c r="F103" s="323" t="s">
        <v>335</v>
      </c>
      <c r="G103" s="323" t="s">
        <v>335</v>
      </c>
      <c r="H103" s="323" t="s">
        <v>335</v>
      </c>
      <c r="I103" s="323" t="s">
        <v>335</v>
      </c>
      <c r="J103" s="139"/>
      <c r="K103" s="323"/>
      <c r="L103" s="323" t="s">
        <v>335</v>
      </c>
      <c r="M103" s="298">
        <v>1</v>
      </c>
      <c r="N103" s="299"/>
      <c r="O103" s="300">
        <v>5.5363243739999998E-4</v>
      </c>
      <c r="P103" s="300">
        <v>1.52113846901482</v>
      </c>
      <c r="Q103" s="300">
        <v>3.6507323256355702</v>
      </c>
      <c r="R103" s="301">
        <v>1E-4</v>
      </c>
      <c r="S103" s="321"/>
      <c r="T103" s="321"/>
      <c r="U103" s="323"/>
      <c r="V103" s="136">
        <v>0</v>
      </c>
      <c r="W103" s="324" t="s">
        <v>335</v>
      </c>
      <c r="AB103" s="185"/>
    </row>
    <row r="104" spans="1:28" ht="11.25" customHeight="1" x14ac:dyDescent="0.2">
      <c r="A104" s="76" t="s">
        <v>129</v>
      </c>
      <c r="B104" s="132" t="s">
        <v>56</v>
      </c>
      <c r="C104" s="137" t="s">
        <v>35</v>
      </c>
      <c r="D104" s="138">
        <v>201</v>
      </c>
      <c r="E104" s="134">
        <v>200.59</v>
      </c>
      <c r="F104" s="323" t="s">
        <v>335</v>
      </c>
      <c r="G104" s="323" t="s">
        <v>335</v>
      </c>
      <c r="H104" s="323" t="s">
        <v>335</v>
      </c>
      <c r="I104" s="320">
        <v>69000</v>
      </c>
      <c r="J104" s="139"/>
      <c r="K104" s="323" t="s">
        <v>335</v>
      </c>
      <c r="L104" s="323" t="s">
        <v>335</v>
      </c>
      <c r="M104" s="303">
        <v>7.0000000000000007E-2</v>
      </c>
      <c r="N104" s="299"/>
      <c r="O104" s="300">
        <v>6.3374065589600001E-3</v>
      </c>
      <c r="P104" s="300">
        <v>3.4853688835921401</v>
      </c>
      <c r="Q104" s="300">
        <v>8.3648853206211395</v>
      </c>
      <c r="R104" s="301">
        <v>1E-3</v>
      </c>
      <c r="S104" s="321"/>
      <c r="T104" s="321"/>
      <c r="U104" s="321">
        <v>2.9999999999999997E-4</v>
      </c>
      <c r="V104" s="136">
        <v>2.9999999999999997E-4</v>
      </c>
      <c r="W104" s="322">
        <v>2.9999999999999997E-4</v>
      </c>
      <c r="AB104" s="185"/>
    </row>
    <row r="105" spans="1:28" ht="11.25" customHeight="1" x14ac:dyDescent="0.2">
      <c r="A105" s="76" t="s">
        <v>130</v>
      </c>
      <c r="B105" s="132" t="s">
        <v>56</v>
      </c>
      <c r="C105" s="137" t="s">
        <v>35</v>
      </c>
      <c r="D105" s="138">
        <v>346</v>
      </c>
      <c r="E105" s="134">
        <v>345.66</v>
      </c>
      <c r="F105" s="320">
        <v>26890</v>
      </c>
      <c r="G105" s="320">
        <v>2.1999999999999999E-2</v>
      </c>
      <c r="H105" s="320">
        <v>5.5999999999999997E-6</v>
      </c>
      <c r="I105" s="320">
        <v>0.1</v>
      </c>
      <c r="J105" s="139">
        <v>2.6000000000000001E-6</v>
      </c>
      <c r="K105" s="320">
        <v>1.9999999999999999E-7</v>
      </c>
      <c r="L105" s="320">
        <v>8.3000000000000002E-6</v>
      </c>
      <c r="M105" s="298">
        <v>1</v>
      </c>
      <c r="N105" s="299">
        <v>0.1</v>
      </c>
      <c r="O105" s="300">
        <v>0.30605183225013999</v>
      </c>
      <c r="P105" s="300">
        <v>9.0686940341139906</v>
      </c>
      <c r="Q105" s="300">
        <v>21.764865681873601</v>
      </c>
      <c r="R105" s="301">
        <v>4.2799999999999998E-2</v>
      </c>
      <c r="S105" s="321"/>
      <c r="T105" s="321"/>
      <c r="U105" s="321">
        <v>5.0000000000000001E-3</v>
      </c>
      <c r="V105" s="136">
        <v>5.0000000000000001E-3</v>
      </c>
      <c r="W105" s="324" t="s">
        <v>335</v>
      </c>
      <c r="AB105" s="185"/>
    </row>
    <row r="106" spans="1:28" ht="11.25" customHeight="1" x14ac:dyDescent="0.2">
      <c r="A106" s="76" t="s">
        <v>131</v>
      </c>
      <c r="B106" s="132" t="s">
        <v>51</v>
      </c>
      <c r="C106" s="137" t="s">
        <v>54</v>
      </c>
      <c r="D106" s="138">
        <v>72</v>
      </c>
      <c r="E106" s="134">
        <v>72.11</v>
      </c>
      <c r="F106" s="320">
        <v>4.51</v>
      </c>
      <c r="G106" s="320">
        <v>9.0999999999999998E-2</v>
      </c>
      <c r="H106" s="320">
        <v>1.0000000000000001E-5</v>
      </c>
      <c r="I106" s="320">
        <v>223000</v>
      </c>
      <c r="J106" s="139">
        <v>90.6</v>
      </c>
      <c r="K106" s="320">
        <v>5.7000000000000003E-5</v>
      </c>
      <c r="L106" s="320">
        <v>2.3E-3</v>
      </c>
      <c r="M106" s="298">
        <v>1</v>
      </c>
      <c r="N106" s="299"/>
      <c r="O106" s="300">
        <v>3.1419078917099999E-3</v>
      </c>
      <c r="P106" s="300">
        <v>0.26647320757247001</v>
      </c>
      <c r="Q106" s="300">
        <v>0.63953569817392997</v>
      </c>
      <c r="R106" s="301">
        <v>9.6199999999999996E-4</v>
      </c>
      <c r="S106" s="321"/>
      <c r="T106" s="321"/>
      <c r="U106" s="321">
        <v>0.6</v>
      </c>
      <c r="V106" s="136">
        <v>0.6</v>
      </c>
      <c r="W106" s="322">
        <v>5</v>
      </c>
      <c r="AB106" s="185"/>
    </row>
    <row r="107" spans="1:28" ht="11.25" customHeight="1" x14ac:dyDescent="0.2">
      <c r="A107" s="76" t="s">
        <v>132</v>
      </c>
      <c r="B107" s="132" t="s">
        <v>51</v>
      </c>
      <c r="C107" s="137" t="s">
        <v>54</v>
      </c>
      <c r="D107" s="138">
        <v>100</v>
      </c>
      <c r="E107" s="134">
        <v>100.16</v>
      </c>
      <c r="F107" s="320">
        <v>12.6</v>
      </c>
      <c r="G107" s="320">
        <v>7.0000000000000007E-2</v>
      </c>
      <c r="H107" s="320">
        <v>8.3000000000000002E-6</v>
      </c>
      <c r="I107" s="320">
        <v>19000</v>
      </c>
      <c r="J107" s="139">
        <v>19.86</v>
      </c>
      <c r="K107" s="320">
        <v>1.3999999999999999E-4</v>
      </c>
      <c r="L107" s="320">
        <v>5.5999999999999999E-3</v>
      </c>
      <c r="M107" s="298">
        <v>1</v>
      </c>
      <c r="N107" s="299"/>
      <c r="O107" s="300">
        <v>1.227904223083E-2</v>
      </c>
      <c r="P107" s="300">
        <v>0.38259980964473</v>
      </c>
      <c r="Q107" s="300">
        <v>0.91823954314735001</v>
      </c>
      <c r="R107" s="301">
        <v>3.1900000000000001E-3</v>
      </c>
      <c r="S107" s="321"/>
      <c r="T107" s="321"/>
      <c r="U107" s="325" t="s">
        <v>335</v>
      </c>
      <c r="V107" s="136" t="s">
        <v>335</v>
      </c>
      <c r="W107" s="322">
        <v>3</v>
      </c>
      <c r="AB107" s="185"/>
    </row>
    <row r="108" spans="1:28" ht="11.25" customHeight="1" x14ac:dyDescent="0.2">
      <c r="A108" s="76" t="s">
        <v>133</v>
      </c>
      <c r="B108" s="132" t="s">
        <v>56</v>
      </c>
      <c r="C108" s="137" t="s">
        <v>35</v>
      </c>
      <c r="D108" s="138">
        <v>216</v>
      </c>
      <c r="E108" s="134">
        <v>215.63</v>
      </c>
      <c r="F108" s="323" t="s">
        <v>335</v>
      </c>
      <c r="G108" s="323" t="s">
        <v>335</v>
      </c>
      <c r="H108" s="323" t="s">
        <v>335</v>
      </c>
      <c r="I108" s="323" t="s">
        <v>335</v>
      </c>
      <c r="J108" s="139"/>
      <c r="K108" s="323"/>
      <c r="L108" s="323" t="s">
        <v>335</v>
      </c>
      <c r="M108" s="298">
        <v>1</v>
      </c>
      <c r="N108" s="299"/>
      <c r="O108" s="300">
        <v>5.6609400812500004E-3</v>
      </c>
      <c r="P108" s="300">
        <v>1.71787401155715</v>
      </c>
      <c r="Q108" s="300">
        <v>4.1228976277371698</v>
      </c>
      <c r="R108" s="301">
        <v>1E-3</v>
      </c>
      <c r="S108" s="321"/>
      <c r="T108" s="321"/>
      <c r="U108" s="321">
        <v>1E-4</v>
      </c>
      <c r="V108" s="136">
        <v>1E-4</v>
      </c>
      <c r="W108" s="324" t="s">
        <v>335</v>
      </c>
      <c r="AB108" s="185"/>
    </row>
    <row r="109" spans="1:28" ht="11.25" customHeight="1" x14ac:dyDescent="0.2">
      <c r="A109" s="76" t="s">
        <v>134</v>
      </c>
      <c r="B109" s="132" t="s">
        <v>51</v>
      </c>
      <c r="C109" s="137" t="s">
        <v>54</v>
      </c>
      <c r="D109" s="138">
        <v>88</v>
      </c>
      <c r="E109" s="134">
        <v>88.15</v>
      </c>
      <c r="F109" s="320">
        <v>11.56</v>
      </c>
      <c r="G109" s="320">
        <v>7.4999999999999997E-2</v>
      </c>
      <c r="H109" s="320">
        <v>8.6000000000000007E-6</v>
      </c>
      <c r="I109" s="320">
        <v>51000</v>
      </c>
      <c r="J109" s="139">
        <v>250</v>
      </c>
      <c r="K109" s="320">
        <v>5.9000000000000003E-4</v>
      </c>
      <c r="L109" s="320">
        <v>2.4E-2</v>
      </c>
      <c r="M109" s="298">
        <v>1</v>
      </c>
      <c r="N109" s="299"/>
      <c r="O109" s="300">
        <v>7.6194343068800002E-3</v>
      </c>
      <c r="P109" s="300">
        <v>0.32771351306433</v>
      </c>
      <c r="Q109" s="300">
        <v>0.78651243135438997</v>
      </c>
      <c r="R109" s="301">
        <v>2.1099999999999999E-3</v>
      </c>
      <c r="S109" s="321">
        <v>1.8E-3</v>
      </c>
      <c r="T109" s="321">
        <v>2.6E-7</v>
      </c>
      <c r="U109" s="325" t="s">
        <v>335</v>
      </c>
      <c r="V109" s="136" t="s">
        <v>335</v>
      </c>
      <c r="W109" s="322">
        <v>3</v>
      </c>
      <c r="AB109" s="185"/>
    </row>
    <row r="110" spans="1:28" ht="11.25" customHeight="1" x14ac:dyDescent="0.2">
      <c r="A110" s="76" t="s">
        <v>135</v>
      </c>
      <c r="B110" s="132" t="s">
        <v>51</v>
      </c>
      <c r="C110" s="137" t="s">
        <v>54</v>
      </c>
      <c r="D110" s="138">
        <v>85</v>
      </c>
      <c r="E110" s="134">
        <v>84.93</v>
      </c>
      <c r="F110" s="320">
        <v>21.73</v>
      </c>
      <c r="G110" s="320">
        <v>0.1</v>
      </c>
      <c r="H110" s="320">
        <v>1.2999999999999999E-5</v>
      </c>
      <c r="I110" s="320">
        <v>13000</v>
      </c>
      <c r="J110" s="139">
        <v>435</v>
      </c>
      <c r="K110" s="320">
        <v>3.3E-3</v>
      </c>
      <c r="L110" s="320">
        <v>0.13</v>
      </c>
      <c r="M110" s="298">
        <v>1</v>
      </c>
      <c r="N110" s="299"/>
      <c r="O110" s="300">
        <v>1.254781613522E-2</v>
      </c>
      <c r="P110" s="300">
        <v>0.31439349353999002</v>
      </c>
      <c r="Q110" s="300">
        <v>0.75454438449597006</v>
      </c>
      <c r="R110" s="301">
        <v>3.5400000000000002E-3</v>
      </c>
      <c r="S110" s="321">
        <v>2E-3</v>
      </c>
      <c r="T110" s="321">
        <v>1E-8</v>
      </c>
      <c r="U110" s="321">
        <v>6.0000000000000001E-3</v>
      </c>
      <c r="V110" s="136">
        <v>6.0000000000000001E-3</v>
      </c>
      <c r="W110" s="322">
        <v>0.6</v>
      </c>
      <c r="AB110" s="185"/>
    </row>
    <row r="111" spans="1:28" ht="11.25" customHeight="1" x14ac:dyDescent="0.2">
      <c r="A111" s="76" t="s">
        <v>285</v>
      </c>
      <c r="B111" s="132" t="s">
        <v>51</v>
      </c>
      <c r="C111" s="137" t="s">
        <v>35</v>
      </c>
      <c r="D111" s="138">
        <v>142</v>
      </c>
      <c r="E111" s="134">
        <v>142.19999999999999</v>
      </c>
      <c r="F111" s="320">
        <v>2528</v>
      </c>
      <c r="G111" s="320">
        <v>5.2999999999999999E-2</v>
      </c>
      <c r="H111" s="320">
        <v>7.7999999999999999E-6</v>
      </c>
      <c r="I111" s="320">
        <v>25.8</v>
      </c>
      <c r="J111" s="139">
        <v>6.7000000000000004E-2</v>
      </c>
      <c r="K111" s="320">
        <v>5.1000000000000004E-4</v>
      </c>
      <c r="L111" s="320">
        <v>2.1000000000000001E-2</v>
      </c>
      <c r="M111" s="298">
        <v>1</v>
      </c>
      <c r="N111" s="299">
        <v>0.13</v>
      </c>
      <c r="O111" s="300">
        <v>0.42699828547527002</v>
      </c>
      <c r="P111" s="300">
        <v>0.65791342676832998</v>
      </c>
      <c r="Q111" s="300">
        <v>1.57899222424399</v>
      </c>
      <c r="R111" s="301">
        <v>9.3100000000000002E-2</v>
      </c>
      <c r="S111" s="321">
        <v>2.9000000000000001E-2</v>
      </c>
      <c r="T111" s="321"/>
      <c r="U111" s="321">
        <v>7.0000000000000007E-2</v>
      </c>
      <c r="V111" s="136">
        <v>7.0000000000000007E-2</v>
      </c>
      <c r="W111" s="322">
        <v>0.24500000000000002</v>
      </c>
      <c r="AB111" s="185"/>
    </row>
    <row r="112" spans="1:28" ht="11.25" customHeight="1" x14ac:dyDescent="0.2">
      <c r="A112" s="76" t="s">
        <v>286</v>
      </c>
      <c r="B112" s="132" t="s">
        <v>51</v>
      </c>
      <c r="C112" s="137" t="s">
        <v>35</v>
      </c>
      <c r="D112" s="138">
        <v>142</v>
      </c>
      <c r="E112" s="134">
        <v>142.19999999999999</v>
      </c>
      <c r="F112" s="320">
        <v>2478</v>
      </c>
      <c r="G112" s="320">
        <v>5.1999999999999998E-2</v>
      </c>
      <c r="H112" s="320">
        <v>7.7999999999999999E-6</v>
      </c>
      <c r="I112" s="320">
        <v>24.6</v>
      </c>
      <c r="J112" s="139">
        <v>5.5E-2</v>
      </c>
      <c r="K112" s="320">
        <v>5.1999999999999995E-4</v>
      </c>
      <c r="L112" s="320">
        <v>2.1000000000000001E-2</v>
      </c>
      <c r="M112" s="298">
        <v>1</v>
      </c>
      <c r="N112" s="299">
        <v>0.13</v>
      </c>
      <c r="O112" s="300">
        <v>0.42057725862600998</v>
      </c>
      <c r="P112" s="300">
        <v>0.65791342676832998</v>
      </c>
      <c r="Q112" s="300">
        <v>1.57899222424399</v>
      </c>
      <c r="R112" s="301">
        <v>9.1700000000000004E-2</v>
      </c>
      <c r="S112" s="321"/>
      <c r="T112" s="321"/>
      <c r="U112" s="321">
        <v>4.0000000000000001E-3</v>
      </c>
      <c r="V112" s="136">
        <v>4.0000000000000001E-3</v>
      </c>
      <c r="W112" s="322">
        <v>1.4E-2</v>
      </c>
      <c r="AB112" s="185"/>
    </row>
    <row r="113" spans="1:28" ht="11.25" customHeight="1" x14ac:dyDescent="0.2">
      <c r="A113" s="76" t="s">
        <v>136</v>
      </c>
      <c r="B113" s="132" t="s">
        <v>56</v>
      </c>
      <c r="C113" s="137" t="s">
        <v>35</v>
      </c>
      <c r="D113" s="138">
        <v>96</v>
      </c>
      <c r="E113" s="134">
        <v>95.94</v>
      </c>
      <c r="F113" s="323" t="s">
        <v>335</v>
      </c>
      <c r="G113" s="323" t="s">
        <v>335</v>
      </c>
      <c r="H113" s="323" t="s">
        <v>335</v>
      </c>
      <c r="I113" s="323" t="s">
        <v>335</v>
      </c>
      <c r="J113" s="139"/>
      <c r="K113" s="323"/>
      <c r="L113" s="323" t="s">
        <v>335</v>
      </c>
      <c r="M113" s="298">
        <v>1</v>
      </c>
      <c r="N113" s="299"/>
      <c r="O113" s="300">
        <v>3.7672679347599998E-3</v>
      </c>
      <c r="P113" s="300">
        <v>0.36233705455365001</v>
      </c>
      <c r="Q113" s="300">
        <v>0.86960893092876002</v>
      </c>
      <c r="R113" s="301">
        <v>1E-3</v>
      </c>
      <c r="S113" s="321"/>
      <c r="T113" s="321"/>
      <c r="U113" s="321">
        <v>5.0000000000000001E-3</v>
      </c>
      <c r="V113" s="136">
        <v>5.0000000000000001E-3</v>
      </c>
      <c r="W113" s="324">
        <v>2E-3</v>
      </c>
      <c r="AB113" s="185"/>
    </row>
    <row r="114" spans="1:28" ht="11.25" customHeight="1" x14ac:dyDescent="0.2">
      <c r="A114" s="76" t="s">
        <v>137</v>
      </c>
      <c r="B114" s="132" t="s">
        <v>51</v>
      </c>
      <c r="C114" s="137" t="s">
        <v>35</v>
      </c>
      <c r="D114" s="138">
        <v>128</v>
      </c>
      <c r="E114" s="134">
        <v>128.18</v>
      </c>
      <c r="F114" s="320">
        <v>1544</v>
      </c>
      <c r="G114" s="320">
        <v>0.06</v>
      </c>
      <c r="H114" s="320">
        <v>8.3999999999999992E-6</v>
      </c>
      <c r="I114" s="320">
        <v>31</v>
      </c>
      <c r="J114" s="139">
        <v>8.5000000000000006E-2</v>
      </c>
      <c r="K114" s="320">
        <v>4.4000000000000002E-4</v>
      </c>
      <c r="L114" s="320">
        <v>1.7999999999999999E-2</v>
      </c>
      <c r="M114" s="298">
        <v>1</v>
      </c>
      <c r="N114" s="299">
        <v>0.13</v>
      </c>
      <c r="O114" s="300">
        <v>0.20291899482685</v>
      </c>
      <c r="P114" s="300">
        <v>0.54910670856167998</v>
      </c>
      <c r="Q114" s="300">
        <v>1.31785610054804</v>
      </c>
      <c r="R114" s="301">
        <v>4.6600000000000003E-2</v>
      </c>
      <c r="S114" s="325">
        <v>0.12</v>
      </c>
      <c r="T114" s="321">
        <v>3.4E-5</v>
      </c>
      <c r="U114" s="321">
        <v>0.02</v>
      </c>
      <c r="V114" s="136">
        <v>0.02</v>
      </c>
      <c r="W114" s="322">
        <v>3.0000000000000001E-3</v>
      </c>
      <c r="AB114" s="185"/>
    </row>
    <row r="115" spans="1:28" ht="11.25" customHeight="1" x14ac:dyDescent="0.2">
      <c r="A115" s="76" t="s">
        <v>138</v>
      </c>
      <c r="B115" s="132" t="s">
        <v>56</v>
      </c>
      <c r="C115" s="137" t="s">
        <v>35</v>
      </c>
      <c r="D115" s="138">
        <v>59</v>
      </c>
      <c r="E115" s="134">
        <v>58.69</v>
      </c>
      <c r="F115" s="323" t="s">
        <v>335</v>
      </c>
      <c r="G115" s="323" t="s">
        <v>335</v>
      </c>
      <c r="H115" s="323" t="s">
        <v>335</v>
      </c>
      <c r="I115" s="323" t="s">
        <v>335</v>
      </c>
      <c r="J115" s="139"/>
      <c r="K115" s="323" t="s">
        <v>335</v>
      </c>
      <c r="L115" s="323" t="s">
        <v>335</v>
      </c>
      <c r="M115" s="299">
        <v>0.04</v>
      </c>
      <c r="N115" s="299"/>
      <c r="O115" s="300">
        <v>5.8940346936999996E-4</v>
      </c>
      <c r="P115" s="300">
        <v>0.22419439440901001</v>
      </c>
      <c r="Q115" s="300">
        <v>0.53806654658162001</v>
      </c>
      <c r="R115" s="301">
        <v>2.0000000000000001E-4</v>
      </c>
      <c r="S115" s="321"/>
      <c r="T115" s="325"/>
      <c r="U115" s="321">
        <v>0.02</v>
      </c>
      <c r="V115" s="136">
        <v>0.02</v>
      </c>
      <c r="W115" s="326">
        <v>1.4E-5</v>
      </c>
      <c r="AB115" s="185"/>
    </row>
    <row r="116" spans="1:28" ht="11.25" customHeight="1" x14ac:dyDescent="0.2">
      <c r="A116" s="76" t="s">
        <v>202</v>
      </c>
      <c r="B116" s="132" t="s">
        <v>51</v>
      </c>
      <c r="C116" s="137" t="s">
        <v>54</v>
      </c>
      <c r="D116" s="138">
        <v>123</v>
      </c>
      <c r="E116" s="134">
        <v>123.11</v>
      </c>
      <c r="F116" s="320">
        <v>226.4</v>
      </c>
      <c r="G116" s="320">
        <v>6.8000000000000005E-2</v>
      </c>
      <c r="H116" s="320">
        <v>9.3999999999999998E-6</v>
      </c>
      <c r="I116" s="320">
        <v>2090</v>
      </c>
      <c r="J116" s="139">
        <v>0.245</v>
      </c>
      <c r="K116" s="320">
        <v>2.4000000000000001E-5</v>
      </c>
      <c r="L116" s="320">
        <v>9.7999999999999997E-4</v>
      </c>
      <c r="M116" s="298">
        <v>1</v>
      </c>
      <c r="N116" s="299"/>
      <c r="O116" s="300">
        <v>2.308716372459E-2</v>
      </c>
      <c r="P116" s="300">
        <v>0.51435711250659999</v>
      </c>
      <c r="Q116" s="300">
        <v>1.2344570700158399</v>
      </c>
      <c r="R116" s="301">
        <v>5.4099999999999999E-3</v>
      </c>
      <c r="S116" s="321"/>
      <c r="T116" s="321">
        <v>4.0000000000000003E-5</v>
      </c>
      <c r="U116" s="321">
        <v>2E-3</v>
      </c>
      <c r="V116" s="136">
        <v>2E-3</v>
      </c>
      <c r="W116" s="322">
        <v>8.9999999999999993E-3</v>
      </c>
      <c r="AB116" s="185"/>
    </row>
    <row r="117" spans="1:28" ht="11.25" customHeight="1" x14ac:dyDescent="0.2">
      <c r="A117" s="76" t="s">
        <v>203</v>
      </c>
      <c r="B117" s="132" t="s">
        <v>56</v>
      </c>
      <c r="C117" s="137" t="s">
        <v>54</v>
      </c>
      <c r="D117" s="138">
        <v>227</v>
      </c>
      <c r="E117" s="134">
        <v>227.09</v>
      </c>
      <c r="F117" s="320">
        <v>115.8</v>
      </c>
      <c r="G117" s="320">
        <v>2.9000000000000001E-2</v>
      </c>
      <c r="H117" s="320">
        <v>7.7000000000000008E-6</v>
      </c>
      <c r="I117" s="320">
        <v>1380</v>
      </c>
      <c r="J117" s="139">
        <v>4.0000000000000002E-4</v>
      </c>
      <c r="K117" s="320">
        <v>8.6999999999999998E-8</v>
      </c>
      <c r="L117" s="320">
        <v>3.4999999999999999E-6</v>
      </c>
      <c r="M117" s="298">
        <v>1</v>
      </c>
      <c r="N117" s="299">
        <v>0.1</v>
      </c>
      <c r="O117" s="300">
        <v>5.7611879224799996E-3</v>
      </c>
      <c r="P117" s="300">
        <v>1.9658607404698401</v>
      </c>
      <c r="Q117" s="300">
        <v>4.7180657771276104</v>
      </c>
      <c r="R117" s="301">
        <v>9.9400000000000009E-4</v>
      </c>
      <c r="S117" s="321">
        <v>1.7000000000000001E-2</v>
      </c>
      <c r="T117" s="321"/>
      <c r="U117" s="321">
        <v>1E-4</v>
      </c>
      <c r="V117" s="136">
        <v>1E-4</v>
      </c>
      <c r="W117" s="324" t="s">
        <v>335</v>
      </c>
      <c r="AB117" s="185"/>
    </row>
    <row r="118" spans="1:28" ht="11.25" customHeight="1" x14ac:dyDescent="0.2">
      <c r="A118" s="76" t="s">
        <v>204</v>
      </c>
      <c r="B118" s="132" t="s">
        <v>51</v>
      </c>
      <c r="C118" s="137" t="s">
        <v>35</v>
      </c>
      <c r="D118" s="138">
        <v>137</v>
      </c>
      <c r="E118" s="134">
        <v>137.13999999999999</v>
      </c>
      <c r="F118" s="320">
        <v>370.6</v>
      </c>
      <c r="G118" s="320">
        <v>5.8999999999999997E-2</v>
      </c>
      <c r="H118" s="320">
        <v>8.6999999999999997E-6</v>
      </c>
      <c r="I118" s="320">
        <v>650</v>
      </c>
      <c r="J118" s="139">
        <v>0.19</v>
      </c>
      <c r="K118" s="320">
        <v>1.2999999999999999E-5</v>
      </c>
      <c r="L118" s="320">
        <v>5.1000000000000004E-4</v>
      </c>
      <c r="M118" s="298">
        <v>1</v>
      </c>
      <c r="N118" s="299"/>
      <c r="O118" s="300">
        <v>4.0491924306260002E-2</v>
      </c>
      <c r="P118" s="300">
        <v>0.61635759176264004</v>
      </c>
      <c r="Q118" s="300">
        <v>1.4792582202303399</v>
      </c>
      <c r="R118" s="301">
        <v>8.9899999999999997E-3</v>
      </c>
      <c r="S118" s="321">
        <v>0.22</v>
      </c>
      <c r="T118" s="321"/>
      <c r="U118" s="321">
        <v>8.9999999999999998E-4</v>
      </c>
      <c r="V118" s="136">
        <v>8.9999999999999998E-4</v>
      </c>
      <c r="W118" s="322">
        <v>3.15E-3</v>
      </c>
      <c r="AB118" s="185"/>
    </row>
    <row r="119" spans="1:28" ht="11.25" customHeight="1" x14ac:dyDescent="0.2">
      <c r="A119" s="76" t="s">
        <v>205</v>
      </c>
      <c r="B119" s="132" t="s">
        <v>56</v>
      </c>
      <c r="C119" s="137" t="s">
        <v>35</v>
      </c>
      <c r="D119" s="138">
        <v>137</v>
      </c>
      <c r="E119" s="134">
        <v>137</v>
      </c>
      <c r="F119" s="320">
        <v>363.2</v>
      </c>
      <c r="G119" s="320">
        <v>5.8999999999999997E-2</v>
      </c>
      <c r="H119" s="320">
        <v>8.6999999999999997E-6</v>
      </c>
      <c r="I119" s="320">
        <v>500</v>
      </c>
      <c r="J119" s="139">
        <v>0.20499999999999999</v>
      </c>
      <c r="K119" s="320">
        <v>9.3000000000000007E-6</v>
      </c>
      <c r="L119" s="320">
        <v>3.8000000000000002E-4</v>
      </c>
      <c r="M119" s="298">
        <v>1</v>
      </c>
      <c r="N119" s="304">
        <v>0.1</v>
      </c>
      <c r="O119" s="300">
        <v>5.0896412086840002E-2</v>
      </c>
      <c r="P119" s="300">
        <v>0.61635759176264004</v>
      </c>
      <c r="Q119" s="300">
        <v>1.4792582202303399</v>
      </c>
      <c r="R119" s="301">
        <v>1.1299999999999999E-2</v>
      </c>
      <c r="S119" s="321"/>
      <c r="T119" s="321"/>
      <c r="U119" s="320">
        <v>1E-4</v>
      </c>
      <c r="V119" s="136">
        <v>1E-4</v>
      </c>
      <c r="W119" s="322"/>
      <c r="AB119" s="185"/>
    </row>
    <row r="120" spans="1:28" ht="11.25" customHeight="1" x14ac:dyDescent="0.2">
      <c r="A120" s="76" t="s">
        <v>206</v>
      </c>
      <c r="B120" s="132" t="s">
        <v>56</v>
      </c>
      <c r="C120" s="137" t="s">
        <v>35</v>
      </c>
      <c r="D120" s="138">
        <v>137</v>
      </c>
      <c r="E120" s="134">
        <v>137.13999999999999</v>
      </c>
      <c r="F120" s="320">
        <v>363.2</v>
      </c>
      <c r="G120" s="320">
        <v>5.7000000000000002E-2</v>
      </c>
      <c r="H120" s="320">
        <v>8.3999999999999992E-6</v>
      </c>
      <c r="I120" s="320">
        <v>442</v>
      </c>
      <c r="J120" s="139">
        <v>1.6E-2</v>
      </c>
      <c r="K120" s="320">
        <v>5.5999999999999997E-6</v>
      </c>
      <c r="L120" s="320">
        <v>2.3000000000000001E-4</v>
      </c>
      <c r="M120" s="298">
        <v>1</v>
      </c>
      <c r="N120" s="299">
        <v>0.1</v>
      </c>
      <c r="O120" s="300">
        <v>4.504107264322E-2</v>
      </c>
      <c r="P120" s="300">
        <v>0.61635759176264004</v>
      </c>
      <c r="Q120" s="300">
        <v>1.4792582202303399</v>
      </c>
      <c r="R120" s="301">
        <v>0.01</v>
      </c>
      <c r="S120" s="321">
        <v>1.6E-2</v>
      </c>
      <c r="T120" s="321"/>
      <c r="U120" s="321">
        <v>4.0000000000000001E-3</v>
      </c>
      <c r="V120" s="136">
        <v>4.0000000000000001E-3</v>
      </c>
      <c r="W120" s="322">
        <v>1.4E-2</v>
      </c>
      <c r="AB120" s="185"/>
    </row>
    <row r="121" spans="1:28" ht="11.25" customHeight="1" x14ac:dyDescent="0.2">
      <c r="A121" s="76" t="s">
        <v>139</v>
      </c>
      <c r="B121" s="132" t="s">
        <v>56</v>
      </c>
      <c r="C121" s="137" t="s">
        <v>35</v>
      </c>
      <c r="D121" s="138">
        <v>266</v>
      </c>
      <c r="E121" s="134">
        <v>266.33999999999997</v>
      </c>
      <c r="F121" s="320">
        <v>592</v>
      </c>
      <c r="G121" s="320">
        <v>0.03</v>
      </c>
      <c r="H121" s="320">
        <v>7.9999999999999996E-6</v>
      </c>
      <c r="I121" s="320">
        <v>14</v>
      </c>
      <c r="J121" s="139">
        <v>1.1E-4</v>
      </c>
      <c r="K121" s="320">
        <v>2.4999999999999999E-8</v>
      </c>
      <c r="L121" s="320">
        <v>9.9999999999999995E-7</v>
      </c>
      <c r="M121" s="298">
        <v>1</v>
      </c>
      <c r="N121" s="299">
        <v>0.25</v>
      </c>
      <c r="O121" s="300">
        <v>0.79716563913217997</v>
      </c>
      <c r="P121" s="300">
        <v>3.2610146481414501</v>
      </c>
      <c r="Q121" s="300">
        <v>12.5468979093956</v>
      </c>
      <c r="R121" s="301">
        <v>0.127</v>
      </c>
      <c r="S121" s="321">
        <v>0.4</v>
      </c>
      <c r="T121" s="321">
        <v>5.1000000000000003E-6</v>
      </c>
      <c r="U121" s="321">
        <v>5.0000000000000001E-3</v>
      </c>
      <c r="V121" s="136">
        <v>5.0000000000000001E-3</v>
      </c>
      <c r="W121" s="324" t="s">
        <v>335</v>
      </c>
      <c r="AB121" s="185"/>
    </row>
    <row r="122" spans="1:28" ht="11.25" customHeight="1" x14ac:dyDescent="0.2">
      <c r="A122" s="76" t="s">
        <v>207</v>
      </c>
      <c r="B122" s="132" t="s">
        <v>56</v>
      </c>
      <c r="C122" s="137" t="s">
        <v>35</v>
      </c>
      <c r="D122" s="138">
        <v>316</v>
      </c>
      <c r="E122" s="134">
        <v>316</v>
      </c>
      <c r="F122" s="320">
        <v>647.9</v>
      </c>
      <c r="G122" s="320">
        <v>2.5999999999999999E-2</v>
      </c>
      <c r="H122" s="320">
        <v>6.8000000000000001E-6</v>
      </c>
      <c r="I122" s="320">
        <v>43</v>
      </c>
      <c r="J122" s="139">
        <v>5.4999999999999996E-9</v>
      </c>
      <c r="K122" s="320">
        <v>1.3000000000000001E-9</v>
      </c>
      <c r="L122" s="320">
        <v>5.4E-8</v>
      </c>
      <c r="M122" s="298">
        <v>1</v>
      </c>
      <c r="N122" s="299">
        <v>0.1</v>
      </c>
      <c r="O122" s="300">
        <v>6.9069728724199999E-3</v>
      </c>
      <c r="P122" s="300">
        <v>6.1977313850137996</v>
      </c>
      <c r="Q122" s="300">
        <v>14.8745553240331</v>
      </c>
      <c r="R122" s="301">
        <v>1.01E-3</v>
      </c>
      <c r="S122" s="325">
        <v>4.3E-3</v>
      </c>
      <c r="T122" s="321"/>
      <c r="U122" s="325">
        <v>8.9999999999999993E-3</v>
      </c>
      <c r="V122" s="136">
        <v>8.9999999999999993E-3</v>
      </c>
      <c r="W122" s="324" t="s">
        <v>335</v>
      </c>
      <c r="AB122" s="185"/>
    </row>
    <row r="123" spans="1:28" ht="11.25" customHeight="1" x14ac:dyDescent="0.2">
      <c r="A123" s="76" t="s">
        <v>140</v>
      </c>
      <c r="B123" s="132" t="s">
        <v>56</v>
      </c>
      <c r="C123" s="137" t="s">
        <v>35</v>
      </c>
      <c r="D123" s="138">
        <v>117</v>
      </c>
      <c r="E123" s="134">
        <v>117.49</v>
      </c>
      <c r="F123" s="323" t="s">
        <v>335</v>
      </c>
      <c r="G123" s="323" t="s">
        <v>335</v>
      </c>
      <c r="H123" s="323" t="s">
        <v>335</v>
      </c>
      <c r="I123" s="320">
        <v>245000</v>
      </c>
      <c r="J123" s="139"/>
      <c r="K123" s="323" t="s">
        <v>335</v>
      </c>
      <c r="L123" s="323" t="s">
        <v>335</v>
      </c>
      <c r="M123" s="298">
        <v>1</v>
      </c>
      <c r="N123" s="299"/>
      <c r="O123" s="300">
        <v>4.1689540072800003E-3</v>
      </c>
      <c r="P123" s="300">
        <v>0.47840173896024002</v>
      </c>
      <c r="Q123" s="300">
        <v>1.14816417350457</v>
      </c>
      <c r="R123" s="301">
        <v>1E-3</v>
      </c>
      <c r="S123" s="321"/>
      <c r="T123" s="321"/>
      <c r="U123" s="321">
        <v>6.9999999999999999E-4</v>
      </c>
      <c r="V123" s="136">
        <v>6.9999999999999999E-4</v>
      </c>
      <c r="W123" s="324" t="s">
        <v>335</v>
      </c>
      <c r="AB123" s="185"/>
    </row>
    <row r="124" spans="1:28" ht="11.25" customHeight="1" x14ac:dyDescent="0.2">
      <c r="A124" s="76" t="s">
        <v>141</v>
      </c>
      <c r="B124" s="132" t="s">
        <v>51</v>
      </c>
      <c r="C124" s="137" t="s">
        <v>35</v>
      </c>
      <c r="D124" s="138">
        <v>178</v>
      </c>
      <c r="E124" s="134">
        <v>178</v>
      </c>
      <c r="F124" s="320">
        <v>14000</v>
      </c>
      <c r="G124" s="320">
        <v>6.08E-2</v>
      </c>
      <c r="H124" s="320">
        <v>7.8800000000000008E-6</v>
      </c>
      <c r="I124" s="320">
        <v>0.81599999999999995</v>
      </c>
      <c r="J124" s="139"/>
      <c r="K124" s="320">
        <v>3.93E-5</v>
      </c>
      <c r="L124" s="320">
        <v>1.6100000000000001E-3</v>
      </c>
      <c r="M124" s="298">
        <v>1</v>
      </c>
      <c r="N124" s="299">
        <v>0.13</v>
      </c>
      <c r="O124" s="300">
        <v>0.54545757350781998</v>
      </c>
      <c r="P124" s="300">
        <v>0.89676933595412001</v>
      </c>
      <c r="Q124" s="300">
        <v>2.1522464062898998</v>
      </c>
      <c r="R124" s="301">
        <v>0.11</v>
      </c>
      <c r="S124" s="321"/>
      <c r="T124" s="321"/>
      <c r="U124" s="321">
        <v>0.04</v>
      </c>
      <c r="V124" s="136">
        <v>0.04</v>
      </c>
      <c r="W124" s="322">
        <v>0.14000000000000001</v>
      </c>
      <c r="AB124" s="185"/>
    </row>
    <row r="125" spans="1:28" ht="11.25" customHeight="1" x14ac:dyDescent="0.2">
      <c r="A125" s="76" t="s">
        <v>142</v>
      </c>
      <c r="B125" s="132" t="s">
        <v>56</v>
      </c>
      <c r="C125" s="137" t="s">
        <v>35</v>
      </c>
      <c r="D125" s="138">
        <v>94</v>
      </c>
      <c r="E125" s="134">
        <v>94.11</v>
      </c>
      <c r="F125" s="320">
        <v>187.2</v>
      </c>
      <c r="G125" s="320">
        <v>8.3000000000000004E-2</v>
      </c>
      <c r="H125" s="320">
        <v>1.0000000000000001E-5</v>
      </c>
      <c r="I125" s="320">
        <v>82800</v>
      </c>
      <c r="J125" s="139">
        <v>0.35</v>
      </c>
      <c r="K125" s="320">
        <v>3.3000000000000002E-7</v>
      </c>
      <c r="L125" s="320">
        <v>1.4E-5</v>
      </c>
      <c r="M125" s="298">
        <v>1</v>
      </c>
      <c r="N125" s="299">
        <v>0.1</v>
      </c>
      <c r="O125" s="300">
        <v>1.6193603357629999E-2</v>
      </c>
      <c r="P125" s="300">
        <v>0.35390536767007003</v>
      </c>
      <c r="Q125" s="300">
        <v>0.84937288240816</v>
      </c>
      <c r="R125" s="301">
        <v>4.3400000000000001E-3</v>
      </c>
      <c r="S125" s="321"/>
      <c r="T125" s="321"/>
      <c r="U125" s="321">
        <v>0.3</v>
      </c>
      <c r="V125" s="136">
        <v>0.3</v>
      </c>
      <c r="W125" s="322">
        <v>0.2</v>
      </c>
      <c r="AB125" s="185"/>
    </row>
    <row r="126" spans="1:28" ht="11.25" customHeight="1" x14ac:dyDescent="0.2">
      <c r="A126" s="76" t="s">
        <v>143</v>
      </c>
      <c r="B126" s="132" t="s">
        <v>291</v>
      </c>
      <c r="C126" s="137" t="s">
        <v>35</v>
      </c>
      <c r="D126" s="138">
        <v>326</v>
      </c>
      <c r="E126" s="134">
        <v>326.44</v>
      </c>
      <c r="F126" s="320">
        <v>130500</v>
      </c>
      <c r="G126" s="320">
        <v>2.4E-2</v>
      </c>
      <c r="H126" s="320">
        <v>6.1E-6</v>
      </c>
      <c r="I126" s="320">
        <v>4.2999999999999997E-2</v>
      </c>
      <c r="J126" s="139">
        <v>7.7000000000000001E-5</v>
      </c>
      <c r="K126" s="320">
        <v>2.7999999999999998E-4</v>
      </c>
      <c r="L126" s="320">
        <v>1.2E-2</v>
      </c>
      <c r="M126" s="298">
        <v>1</v>
      </c>
      <c r="N126" s="299">
        <v>0.14000000000000001</v>
      </c>
      <c r="O126" s="300">
        <v>5.2187713992049698</v>
      </c>
      <c r="P126" s="300">
        <v>7.0780357134763596</v>
      </c>
      <c r="Q126" s="300">
        <v>31.096662612958699</v>
      </c>
      <c r="R126" s="301">
        <v>0.751</v>
      </c>
      <c r="S126" s="321">
        <v>2</v>
      </c>
      <c r="T126" s="321">
        <v>5.6999999999999998E-4</v>
      </c>
      <c r="U126" s="321">
        <v>2.0000000000000002E-5</v>
      </c>
      <c r="V126" s="136">
        <v>2.0000000000000002E-5</v>
      </c>
      <c r="W126" s="324" t="s">
        <v>335</v>
      </c>
      <c r="AB126" s="185"/>
    </row>
    <row r="127" spans="1:28" ht="11.25" customHeight="1" x14ac:dyDescent="0.2">
      <c r="A127" s="76" t="s">
        <v>208</v>
      </c>
      <c r="B127" s="132" t="s">
        <v>56</v>
      </c>
      <c r="C127" s="137" t="s">
        <v>54</v>
      </c>
      <c r="D127" s="138">
        <v>342</v>
      </c>
      <c r="E127" s="134">
        <v>342.23</v>
      </c>
      <c r="F127" s="320">
        <v>1556</v>
      </c>
      <c r="G127" s="320">
        <v>2.1000000000000001E-2</v>
      </c>
      <c r="H127" s="320">
        <v>5.3000000000000001E-6</v>
      </c>
      <c r="I127" s="320">
        <v>110</v>
      </c>
      <c r="J127" s="139">
        <v>4.2E-7</v>
      </c>
      <c r="K127" s="320">
        <v>1.6999999999999999E-9</v>
      </c>
      <c r="L127" s="320">
        <v>7.0000000000000005E-8</v>
      </c>
      <c r="M127" s="298">
        <v>1</v>
      </c>
      <c r="N127" s="299">
        <v>0.1</v>
      </c>
      <c r="O127" s="300">
        <v>3.9702686053739999E-2</v>
      </c>
      <c r="P127" s="300">
        <v>8.6763437404766002</v>
      </c>
      <c r="Q127" s="300">
        <v>20.823224977143798</v>
      </c>
      <c r="R127" s="301">
        <v>5.5799999999999999E-3</v>
      </c>
      <c r="S127" s="321"/>
      <c r="T127" s="321"/>
      <c r="U127" s="321">
        <v>0.1</v>
      </c>
      <c r="V127" s="136">
        <v>0.1</v>
      </c>
      <c r="W127" s="324" t="s">
        <v>335</v>
      </c>
      <c r="AB127" s="185"/>
    </row>
    <row r="128" spans="1:28" ht="11.25" customHeight="1" x14ac:dyDescent="0.2">
      <c r="A128" s="76" t="s">
        <v>144</v>
      </c>
      <c r="B128" s="132" t="s">
        <v>51</v>
      </c>
      <c r="C128" s="137" t="s">
        <v>35</v>
      </c>
      <c r="D128" s="138">
        <v>202</v>
      </c>
      <c r="E128" s="134">
        <v>199</v>
      </c>
      <c r="F128" s="320">
        <v>54340</v>
      </c>
      <c r="G128" s="320">
        <v>2.8000000000000001E-2</v>
      </c>
      <c r="H128" s="320">
        <v>7.1999999999999997E-6</v>
      </c>
      <c r="I128" s="320">
        <v>0.13500000000000001</v>
      </c>
      <c r="J128" s="139">
        <v>4.5000000000000001E-6</v>
      </c>
      <c r="K128" s="320">
        <v>1.2E-5</v>
      </c>
      <c r="L128" s="320">
        <v>4.8999999999999998E-4</v>
      </c>
      <c r="M128" s="298">
        <v>1</v>
      </c>
      <c r="N128" s="299">
        <v>0.13</v>
      </c>
      <c r="O128" s="300">
        <v>1.09945563857003</v>
      </c>
      <c r="P128" s="300">
        <v>1.42726543921932</v>
      </c>
      <c r="Q128" s="300">
        <v>5.53530713863268</v>
      </c>
      <c r="R128" s="301">
        <v>0.20100000000000001</v>
      </c>
      <c r="S128" s="321"/>
      <c r="T128" s="321"/>
      <c r="U128" s="321">
        <v>0.03</v>
      </c>
      <c r="V128" s="136">
        <v>0.03</v>
      </c>
      <c r="W128" s="322">
        <v>0.105</v>
      </c>
      <c r="AB128" s="185"/>
    </row>
    <row r="129" spans="1:28" ht="11.25" customHeight="1" x14ac:dyDescent="0.2">
      <c r="A129" s="76" t="s">
        <v>145</v>
      </c>
      <c r="B129" s="132" t="s">
        <v>56</v>
      </c>
      <c r="C129" s="137" t="s">
        <v>35</v>
      </c>
      <c r="D129" s="138">
        <v>81</v>
      </c>
      <c r="E129" s="134">
        <v>80.98</v>
      </c>
      <c r="F129" s="323" t="s">
        <v>335</v>
      </c>
      <c r="G129" s="323" t="s">
        <v>335</v>
      </c>
      <c r="H129" s="323"/>
      <c r="I129" s="323" t="s">
        <v>335</v>
      </c>
      <c r="J129" s="139">
        <v>1.4000000000000001E-10</v>
      </c>
      <c r="K129" s="323"/>
      <c r="L129" s="323" t="s">
        <v>335</v>
      </c>
      <c r="M129" s="298">
        <v>1</v>
      </c>
      <c r="N129" s="299"/>
      <c r="O129" s="300">
        <v>3.4176707525400002E-3</v>
      </c>
      <c r="P129" s="300">
        <v>0.29108829990245999</v>
      </c>
      <c r="Q129" s="300">
        <v>0.69861191976590997</v>
      </c>
      <c r="R129" s="301">
        <v>1E-3</v>
      </c>
      <c r="S129" s="321"/>
      <c r="T129" s="321"/>
      <c r="U129" s="321">
        <v>5.0000000000000001E-3</v>
      </c>
      <c r="V129" s="136">
        <v>5.0000000000000001E-3</v>
      </c>
      <c r="W129" s="322">
        <v>0.02</v>
      </c>
      <c r="AB129" s="185"/>
    </row>
    <row r="130" spans="1:28" ht="11.25" customHeight="1" x14ac:dyDescent="0.2">
      <c r="A130" s="76" t="s">
        <v>259</v>
      </c>
      <c r="B130" s="132" t="s">
        <v>56</v>
      </c>
      <c r="C130" s="137" t="s">
        <v>35</v>
      </c>
      <c r="D130" s="138">
        <v>108</v>
      </c>
      <c r="E130" s="134">
        <v>107.87</v>
      </c>
      <c r="F130" s="323" t="s">
        <v>335</v>
      </c>
      <c r="G130" s="323" t="s">
        <v>335</v>
      </c>
      <c r="H130" s="323"/>
      <c r="I130" s="323" t="s">
        <v>335</v>
      </c>
      <c r="J130" s="139"/>
      <c r="K130" s="323"/>
      <c r="L130" s="323" t="s">
        <v>335</v>
      </c>
      <c r="M130" s="299">
        <v>0.04</v>
      </c>
      <c r="N130" s="299"/>
      <c r="O130" s="300">
        <v>2.3967803848100001E-3</v>
      </c>
      <c r="P130" s="300">
        <v>0.42259149241587002</v>
      </c>
      <c r="Q130" s="300">
        <v>1.0142195817980899</v>
      </c>
      <c r="R130" s="301">
        <v>5.9999999999999995E-4</v>
      </c>
      <c r="S130" s="321"/>
      <c r="T130" s="321"/>
      <c r="U130" s="321">
        <v>5.0000000000000001E-3</v>
      </c>
      <c r="V130" s="136">
        <v>5.0000000000000001E-3</v>
      </c>
      <c r="W130" s="324" t="s">
        <v>335</v>
      </c>
      <c r="AB130" s="185"/>
    </row>
    <row r="131" spans="1:28" ht="11.25" customHeight="1" x14ac:dyDescent="0.2">
      <c r="A131" s="76" t="s">
        <v>209</v>
      </c>
      <c r="B131" s="132" t="s">
        <v>56</v>
      </c>
      <c r="C131" s="137" t="s">
        <v>35</v>
      </c>
      <c r="D131" s="138">
        <v>202</v>
      </c>
      <c r="E131" s="134">
        <v>201.66</v>
      </c>
      <c r="F131" s="320">
        <v>146.5</v>
      </c>
      <c r="G131" s="320">
        <v>2.8000000000000001E-2</v>
      </c>
      <c r="H131" s="320">
        <v>7.4000000000000003E-6</v>
      </c>
      <c r="I131" s="320">
        <v>6.2</v>
      </c>
      <c r="J131" s="139">
        <v>2.1999999999999998E-8</v>
      </c>
      <c r="K131" s="320">
        <v>9.4000000000000006E-10</v>
      </c>
      <c r="L131" s="320">
        <v>3.8999999999999998E-8</v>
      </c>
      <c r="M131" s="298">
        <v>1</v>
      </c>
      <c r="N131" s="299">
        <v>0.1</v>
      </c>
      <c r="O131" s="300">
        <v>1.7750880259860002E-2</v>
      </c>
      <c r="P131" s="300">
        <v>1.41626574027702</v>
      </c>
      <c r="Q131" s="300">
        <v>3.3990377766648598</v>
      </c>
      <c r="R131" s="301">
        <v>3.2499999999999999E-3</v>
      </c>
      <c r="S131" s="321">
        <v>0.12</v>
      </c>
      <c r="T131" s="321"/>
      <c r="U131" s="321">
        <v>5.0000000000000001E-3</v>
      </c>
      <c r="V131" s="136">
        <v>5.0000000000000001E-3</v>
      </c>
      <c r="W131" s="324" t="s">
        <v>335</v>
      </c>
      <c r="AB131" s="185"/>
    </row>
    <row r="132" spans="1:28" ht="11.25" customHeight="1" x14ac:dyDescent="0.2">
      <c r="A132" s="76" t="s">
        <v>146</v>
      </c>
      <c r="B132" s="132" t="s">
        <v>51</v>
      </c>
      <c r="C132" s="137" t="s">
        <v>54</v>
      </c>
      <c r="D132" s="138">
        <v>104</v>
      </c>
      <c r="E132" s="134">
        <v>104.15</v>
      </c>
      <c r="F132" s="320">
        <v>446.1</v>
      </c>
      <c r="G132" s="320">
        <v>7.0999999999999994E-2</v>
      </c>
      <c r="H132" s="320">
        <v>8.8000000000000004E-6</v>
      </c>
      <c r="I132" s="320">
        <v>310</v>
      </c>
      <c r="J132" s="139">
        <v>6.4</v>
      </c>
      <c r="K132" s="320">
        <v>2.8E-3</v>
      </c>
      <c r="L132" s="320">
        <v>0.11</v>
      </c>
      <c r="M132" s="298">
        <v>1</v>
      </c>
      <c r="N132" s="302" t="s">
        <v>335</v>
      </c>
      <c r="O132" s="300">
        <v>0.14601559047828</v>
      </c>
      <c r="P132" s="300">
        <v>0.40279933938787998</v>
      </c>
      <c r="Q132" s="300">
        <v>0.96671841453092</v>
      </c>
      <c r="R132" s="301">
        <v>3.7199999999999997E-2</v>
      </c>
      <c r="S132" s="321"/>
      <c r="T132" s="321"/>
      <c r="U132" s="321">
        <v>0.2</v>
      </c>
      <c r="V132" s="136">
        <v>0.2</v>
      </c>
      <c r="W132" s="322">
        <v>1</v>
      </c>
      <c r="AB132" s="185"/>
    </row>
    <row r="133" spans="1:28" ht="11.25" customHeight="1" x14ac:dyDescent="0.2">
      <c r="A133" s="76" t="s">
        <v>210</v>
      </c>
      <c r="B133" s="132" t="s">
        <v>56</v>
      </c>
      <c r="C133" s="137" t="s">
        <v>35</v>
      </c>
      <c r="D133" s="138">
        <v>217</v>
      </c>
      <c r="E133" s="134">
        <v>216.67</v>
      </c>
      <c r="F133" s="320">
        <v>50.1</v>
      </c>
      <c r="G133" s="320">
        <v>2.7E-2</v>
      </c>
      <c r="H133" s="320">
        <v>7.1999999999999997E-6</v>
      </c>
      <c r="I133" s="320">
        <v>710</v>
      </c>
      <c r="J133" s="139">
        <v>4.7E-7</v>
      </c>
      <c r="K133" s="320">
        <v>1.2E-10</v>
      </c>
      <c r="L133" s="320">
        <v>4.9E-9</v>
      </c>
      <c r="M133" s="298">
        <v>1</v>
      </c>
      <c r="N133" s="299">
        <v>0.1</v>
      </c>
      <c r="O133" s="300">
        <v>9.7376573978400008E-3</v>
      </c>
      <c r="P133" s="300">
        <v>1.71870266197127</v>
      </c>
      <c r="Q133" s="300">
        <v>4.1248863887310501</v>
      </c>
      <c r="R133" s="301">
        <v>1.72E-3</v>
      </c>
      <c r="S133" s="321"/>
      <c r="T133" s="321"/>
      <c r="U133" s="321">
        <v>1.2999999999999999E-2</v>
      </c>
      <c r="V133" s="136">
        <v>1.2999999999999999E-2</v>
      </c>
      <c r="W133" s="324" t="s">
        <v>335</v>
      </c>
      <c r="AB133" s="185"/>
    </row>
    <row r="134" spans="1:28" ht="11.25" customHeight="1" x14ac:dyDescent="0.2">
      <c r="A134" s="76" t="s">
        <v>147</v>
      </c>
      <c r="B134" s="132" t="s">
        <v>51</v>
      </c>
      <c r="C134" s="137" t="s">
        <v>54</v>
      </c>
      <c r="D134" s="138">
        <v>74</v>
      </c>
      <c r="E134" s="134">
        <v>74</v>
      </c>
      <c r="F134" s="323">
        <v>2.1</v>
      </c>
      <c r="G134" s="323">
        <v>8.8999999999999996E-2</v>
      </c>
      <c r="H134" s="323">
        <v>9.9000000000000001E-6</v>
      </c>
      <c r="I134" s="320">
        <v>1000000</v>
      </c>
      <c r="J134" s="139">
        <v>40.700000000000003</v>
      </c>
      <c r="K134" s="323">
        <v>9.0999999999999993E-6</v>
      </c>
      <c r="L134" s="323">
        <v>3.6999999999999999E-4</v>
      </c>
      <c r="M134" s="298">
        <v>1</v>
      </c>
      <c r="N134" s="299"/>
      <c r="O134" s="300">
        <v>3.4106982661499998E-3</v>
      </c>
      <c r="P134" s="300">
        <v>0.27349106952802998</v>
      </c>
      <c r="Q134" s="300">
        <v>0.65637856686726004</v>
      </c>
      <c r="R134" s="301">
        <v>1.0300000000000001E-3</v>
      </c>
      <c r="S134" s="325">
        <v>5.0000000000000001E-4</v>
      </c>
      <c r="T134" s="321"/>
      <c r="U134" s="323">
        <v>0.4</v>
      </c>
      <c r="V134" s="136">
        <v>0.4</v>
      </c>
      <c r="W134" s="324">
        <v>5</v>
      </c>
      <c r="AB134" s="185"/>
    </row>
    <row r="135" spans="1:28" ht="11.25" customHeight="1" x14ac:dyDescent="0.2">
      <c r="A135" s="76" t="s">
        <v>148</v>
      </c>
      <c r="B135" s="132" t="s">
        <v>51</v>
      </c>
      <c r="C135" s="137" t="s">
        <v>54</v>
      </c>
      <c r="D135" s="138">
        <v>168</v>
      </c>
      <c r="E135" s="134">
        <v>167.85</v>
      </c>
      <c r="F135" s="320">
        <v>86.03</v>
      </c>
      <c r="G135" s="320">
        <v>4.8000000000000001E-2</v>
      </c>
      <c r="H135" s="320">
        <v>9.0999999999999993E-6</v>
      </c>
      <c r="I135" s="320">
        <v>1070</v>
      </c>
      <c r="J135" s="139">
        <v>12</v>
      </c>
      <c r="K135" s="320">
        <v>2.5000000000000001E-3</v>
      </c>
      <c r="L135" s="320">
        <v>0.1</v>
      </c>
      <c r="M135" s="298">
        <v>1</v>
      </c>
      <c r="N135" s="299"/>
      <c r="O135" s="300">
        <v>7.9229050112039998E-2</v>
      </c>
      <c r="P135" s="300">
        <v>0.91581710267245997</v>
      </c>
      <c r="Q135" s="300">
        <v>2.1979610464139001</v>
      </c>
      <c r="R135" s="301">
        <v>1.5900000000000001E-2</v>
      </c>
      <c r="S135" s="321">
        <v>2.5999999999999999E-2</v>
      </c>
      <c r="T135" s="321">
        <v>7.4000000000000003E-6</v>
      </c>
      <c r="U135" s="321">
        <v>0.03</v>
      </c>
      <c r="V135" s="136">
        <v>0.03</v>
      </c>
      <c r="W135" s="322">
        <v>0.105</v>
      </c>
      <c r="AB135" s="185"/>
    </row>
    <row r="136" spans="1:28" ht="11.25" customHeight="1" x14ac:dyDescent="0.2">
      <c r="A136" s="76" t="s">
        <v>149</v>
      </c>
      <c r="B136" s="132" t="s">
        <v>51</v>
      </c>
      <c r="C136" s="137" t="s">
        <v>54</v>
      </c>
      <c r="D136" s="138">
        <v>168</v>
      </c>
      <c r="E136" s="134">
        <v>167.85</v>
      </c>
      <c r="F136" s="320">
        <v>94.94</v>
      </c>
      <c r="G136" s="320">
        <v>4.9000000000000002E-2</v>
      </c>
      <c r="H136" s="320">
        <v>9.3000000000000007E-6</v>
      </c>
      <c r="I136" s="320">
        <v>2830</v>
      </c>
      <c r="J136" s="139">
        <v>4.62</v>
      </c>
      <c r="K136" s="320">
        <v>3.6999999999999999E-4</v>
      </c>
      <c r="L136" s="320">
        <v>1.4999999999999999E-2</v>
      </c>
      <c r="M136" s="298">
        <v>1</v>
      </c>
      <c r="N136" s="299"/>
      <c r="O136" s="300">
        <v>3.4581736338209997E-2</v>
      </c>
      <c r="P136" s="300">
        <v>0.91581710267245997</v>
      </c>
      <c r="Q136" s="300">
        <v>2.1979610464139001</v>
      </c>
      <c r="R136" s="301">
        <v>6.94E-3</v>
      </c>
      <c r="S136" s="321">
        <v>0.2</v>
      </c>
      <c r="T136" s="321">
        <v>5.8E-5</v>
      </c>
      <c r="U136" s="321">
        <v>0.02</v>
      </c>
      <c r="V136" s="136">
        <v>0.02</v>
      </c>
      <c r="W136" s="324" t="s">
        <v>335</v>
      </c>
      <c r="AB136" s="185"/>
    </row>
    <row r="137" spans="1:28" ht="11.25" customHeight="1" x14ac:dyDescent="0.2">
      <c r="A137" s="76" t="s">
        <v>150</v>
      </c>
      <c r="B137" s="132" t="s">
        <v>51</v>
      </c>
      <c r="C137" s="137" t="s">
        <v>54</v>
      </c>
      <c r="D137" s="138">
        <v>166</v>
      </c>
      <c r="E137" s="134">
        <v>165.83</v>
      </c>
      <c r="F137" s="320">
        <v>94.94</v>
      </c>
      <c r="G137" s="320">
        <v>0.05</v>
      </c>
      <c r="H137" s="320">
        <v>9.5000000000000005E-6</v>
      </c>
      <c r="I137" s="320">
        <v>206</v>
      </c>
      <c r="J137" s="139">
        <v>18.5</v>
      </c>
      <c r="K137" s="320">
        <v>1.7999999999999999E-2</v>
      </c>
      <c r="L137" s="320">
        <v>0.72</v>
      </c>
      <c r="M137" s="298">
        <v>1</v>
      </c>
      <c r="N137" s="299"/>
      <c r="O137" s="300">
        <v>0.16542634303645001</v>
      </c>
      <c r="P137" s="300">
        <v>0.89227094155288</v>
      </c>
      <c r="Q137" s="300">
        <v>2.1414502597269101</v>
      </c>
      <c r="R137" s="301">
        <v>3.3399999999999999E-2</v>
      </c>
      <c r="S137" s="321">
        <v>2.1000000000000001E-2</v>
      </c>
      <c r="T137" s="321">
        <v>6.1E-6</v>
      </c>
      <c r="U137" s="321">
        <v>6.0000000000000001E-3</v>
      </c>
      <c r="V137" s="136">
        <v>6.0000000000000001E-3</v>
      </c>
      <c r="W137" s="322">
        <v>0.04</v>
      </c>
      <c r="AB137" s="185"/>
    </row>
    <row r="138" spans="1:28" ht="11.25" customHeight="1" x14ac:dyDescent="0.2">
      <c r="A138" s="76" t="s">
        <v>211</v>
      </c>
      <c r="B138" s="132" t="s">
        <v>56</v>
      </c>
      <c r="C138" s="137" t="s">
        <v>35</v>
      </c>
      <c r="D138" s="138">
        <v>232</v>
      </c>
      <c r="E138" s="134">
        <v>231.89</v>
      </c>
      <c r="F138" s="320">
        <v>280</v>
      </c>
      <c r="G138" s="320">
        <v>0.05</v>
      </c>
      <c r="H138" s="320">
        <v>5.9000000000000003E-6</v>
      </c>
      <c r="I138" s="320">
        <v>23</v>
      </c>
      <c r="J138" s="139">
        <v>6.7000000000000002E-4</v>
      </c>
      <c r="K138" s="320">
        <v>8.8000000000000004E-6</v>
      </c>
      <c r="L138" s="320">
        <v>3.6000000000000002E-4</v>
      </c>
      <c r="M138" s="298">
        <v>1</v>
      </c>
      <c r="N138" s="299">
        <v>0.1</v>
      </c>
      <c r="O138" s="300">
        <v>0.41583975954843999</v>
      </c>
      <c r="P138" s="300">
        <v>2.0913790325471999</v>
      </c>
      <c r="Q138" s="300">
        <v>5.0193096781132898</v>
      </c>
      <c r="R138" s="301">
        <v>7.0999999999999994E-2</v>
      </c>
      <c r="S138" s="321"/>
      <c r="T138" s="321"/>
      <c r="U138" s="321">
        <v>0.03</v>
      </c>
      <c r="V138" s="136">
        <v>0.03</v>
      </c>
      <c r="W138" s="324" t="s">
        <v>335</v>
      </c>
      <c r="AB138" s="185"/>
    </row>
    <row r="139" spans="1:28" ht="11.25" customHeight="1" x14ac:dyDescent="0.2">
      <c r="A139" s="76" t="s">
        <v>212</v>
      </c>
      <c r="B139" s="132" t="s">
        <v>56</v>
      </c>
      <c r="C139" s="137" t="s">
        <v>35</v>
      </c>
      <c r="D139" s="138">
        <v>296</v>
      </c>
      <c r="E139" s="134">
        <v>296.16000000000003</v>
      </c>
      <c r="F139" s="320">
        <v>531.6</v>
      </c>
      <c r="G139" s="320">
        <v>4.2999999999999997E-2</v>
      </c>
      <c r="H139" s="320">
        <v>5.0000000000000004E-6</v>
      </c>
      <c r="I139" s="320">
        <v>5</v>
      </c>
      <c r="J139" s="139">
        <v>3.2999999999999998E-14</v>
      </c>
      <c r="K139" s="320">
        <v>8.6999999999999999E-10</v>
      </c>
      <c r="L139" s="320">
        <v>3.5000000000000002E-8</v>
      </c>
      <c r="M139" s="298">
        <v>1</v>
      </c>
      <c r="N139" s="299">
        <v>6.0000000000000001E-3</v>
      </c>
      <c r="O139" s="300">
        <v>2.8858671991000001E-4</v>
      </c>
      <c r="P139" s="300">
        <v>4.7901018706865504</v>
      </c>
      <c r="Q139" s="300">
        <v>11.496244489647699</v>
      </c>
      <c r="R139" s="301">
        <v>4.3600000000000003E-5</v>
      </c>
      <c r="S139" s="321"/>
      <c r="T139" s="321"/>
      <c r="U139" s="321">
        <v>0.05</v>
      </c>
      <c r="V139" s="136">
        <v>0.05</v>
      </c>
      <c r="W139" s="324" t="s">
        <v>335</v>
      </c>
      <c r="AB139" s="185"/>
    </row>
    <row r="140" spans="1:28" ht="11.25" customHeight="1" x14ac:dyDescent="0.2">
      <c r="A140" s="76" t="s">
        <v>151</v>
      </c>
      <c r="B140" s="132" t="s">
        <v>56</v>
      </c>
      <c r="C140" s="137" t="s">
        <v>35</v>
      </c>
      <c r="D140" s="138">
        <v>204</v>
      </c>
      <c r="E140" s="134">
        <v>204.38</v>
      </c>
      <c r="F140" s="323" t="s">
        <v>335</v>
      </c>
      <c r="G140" s="323" t="s">
        <v>335</v>
      </c>
      <c r="H140" s="323" t="s">
        <v>335</v>
      </c>
      <c r="I140" s="323" t="s">
        <v>335</v>
      </c>
      <c r="J140" s="139"/>
      <c r="K140" s="323"/>
      <c r="L140" s="323"/>
      <c r="M140" s="298">
        <v>1</v>
      </c>
      <c r="N140" s="299"/>
      <c r="O140" s="300">
        <v>5.4985205110700004E-3</v>
      </c>
      <c r="P140" s="300">
        <v>1.46681975246134</v>
      </c>
      <c r="Q140" s="300">
        <v>3.5203674059072099</v>
      </c>
      <c r="R140" s="301">
        <v>1E-3</v>
      </c>
      <c r="S140" s="321"/>
      <c r="T140" s="321"/>
      <c r="U140" s="321">
        <v>1.0000000000000001E-5</v>
      </c>
      <c r="V140" s="136">
        <v>1.0000000000000001E-5</v>
      </c>
      <c r="W140" s="324" t="s">
        <v>335</v>
      </c>
      <c r="AB140" s="185"/>
    </row>
    <row r="141" spans="1:28" ht="11.25" customHeight="1" x14ac:dyDescent="0.2">
      <c r="A141" s="76" t="s">
        <v>152</v>
      </c>
      <c r="B141" s="132" t="s">
        <v>51</v>
      </c>
      <c r="C141" s="137" t="s">
        <v>54</v>
      </c>
      <c r="D141" s="138">
        <v>92</v>
      </c>
      <c r="E141" s="134">
        <v>92.14</v>
      </c>
      <c r="F141" s="320">
        <v>233.9</v>
      </c>
      <c r="G141" s="320">
        <v>7.8E-2</v>
      </c>
      <c r="H141" s="320">
        <v>9.2E-6</v>
      </c>
      <c r="I141" s="320">
        <v>526</v>
      </c>
      <c r="J141" s="139">
        <v>28.4</v>
      </c>
      <c r="K141" s="320">
        <v>6.6E-3</v>
      </c>
      <c r="L141" s="320">
        <v>0.27</v>
      </c>
      <c r="M141" s="298">
        <v>1</v>
      </c>
      <c r="N141" s="299"/>
      <c r="O141" s="300">
        <v>0.11481955474085</v>
      </c>
      <c r="P141" s="300">
        <v>0.34501974481163</v>
      </c>
      <c r="Q141" s="300">
        <v>0.82804738754789997</v>
      </c>
      <c r="R141" s="301">
        <v>3.1099999999999999E-2</v>
      </c>
      <c r="S141" s="321"/>
      <c r="T141" s="321"/>
      <c r="U141" s="321">
        <v>0.08</v>
      </c>
      <c r="V141" s="136">
        <v>0.08</v>
      </c>
      <c r="W141" s="322">
        <v>5</v>
      </c>
      <c r="AB141" s="185"/>
    </row>
    <row r="142" spans="1:28" ht="11.25" customHeight="1" x14ac:dyDescent="0.2">
      <c r="A142" s="76" t="s">
        <v>153</v>
      </c>
      <c r="B142" s="132" t="s">
        <v>56</v>
      </c>
      <c r="C142" s="137" t="s">
        <v>35</v>
      </c>
      <c r="D142" s="138">
        <v>414</v>
      </c>
      <c r="E142" s="134">
        <v>413.82</v>
      </c>
      <c r="F142" s="320">
        <v>77200</v>
      </c>
      <c r="G142" s="323">
        <v>2.1000000000000001E-2</v>
      </c>
      <c r="H142" s="323">
        <v>5.3000000000000001E-6</v>
      </c>
      <c r="I142" s="320">
        <v>0.55000000000000004</v>
      </c>
      <c r="J142" s="139">
        <v>6.7000000000000002E-6</v>
      </c>
      <c r="K142" s="320">
        <v>6.0000000000000002E-6</v>
      </c>
      <c r="L142" s="320">
        <v>2.5000000000000001E-4</v>
      </c>
      <c r="M142" s="298">
        <v>1</v>
      </c>
      <c r="N142" s="299">
        <v>0.1</v>
      </c>
      <c r="O142" s="300">
        <v>0.42181440336665998</v>
      </c>
      <c r="P142" s="300">
        <v>34.049030432443402</v>
      </c>
      <c r="Q142" s="300">
        <v>81.717673037864103</v>
      </c>
      <c r="R142" s="301">
        <v>5.1799999999999999E-2</v>
      </c>
      <c r="S142" s="321">
        <v>1.1000000000000001</v>
      </c>
      <c r="T142" s="321">
        <v>3.2000000000000003E-4</v>
      </c>
      <c r="U142" s="325">
        <v>9.0000000000000006E-5</v>
      </c>
      <c r="V142" s="136">
        <v>9.0000000000000006E-5</v>
      </c>
      <c r="W142" s="324" t="s">
        <v>335</v>
      </c>
      <c r="AB142" s="185"/>
    </row>
    <row r="143" spans="1:28" ht="11.25" customHeight="1" x14ac:dyDescent="0.2">
      <c r="A143" s="76" t="s">
        <v>154</v>
      </c>
      <c r="B143" s="132" t="s">
        <v>51</v>
      </c>
      <c r="C143" s="137" t="s">
        <v>54</v>
      </c>
      <c r="D143" s="328">
        <v>108</v>
      </c>
      <c r="E143" s="329">
        <v>108</v>
      </c>
      <c r="F143" s="320">
        <v>1778</v>
      </c>
      <c r="G143" s="320">
        <v>7.0000000000000007E-2</v>
      </c>
      <c r="H143" s="320">
        <v>1.0000000000000001E-5</v>
      </c>
      <c r="I143" s="320">
        <v>150</v>
      </c>
      <c r="J143" s="139">
        <v>300</v>
      </c>
      <c r="K143" s="320">
        <v>0.33</v>
      </c>
      <c r="L143" s="320">
        <v>13.9</v>
      </c>
      <c r="M143" s="298">
        <v>1</v>
      </c>
      <c r="N143" s="304">
        <v>0.1</v>
      </c>
      <c r="O143" s="306" t="s">
        <v>336</v>
      </c>
      <c r="P143" s="307"/>
      <c r="Q143" s="307"/>
      <c r="R143" s="307"/>
      <c r="S143" s="330"/>
      <c r="T143" s="330"/>
      <c r="U143" s="330"/>
      <c r="V143" s="330"/>
      <c r="W143" s="331"/>
      <c r="AB143" s="185"/>
    </row>
    <row r="144" spans="1:28" ht="11.25" customHeight="1" x14ac:dyDescent="0.2">
      <c r="A144" s="76" t="s">
        <v>155</v>
      </c>
      <c r="B144" s="132" t="s">
        <v>51</v>
      </c>
      <c r="C144" s="137" t="s">
        <v>54</v>
      </c>
      <c r="D144" s="328">
        <v>198</v>
      </c>
      <c r="E144" s="329">
        <v>198</v>
      </c>
      <c r="F144" s="320">
        <v>1778</v>
      </c>
      <c r="G144" s="320">
        <v>7.0000000000000007E-2</v>
      </c>
      <c r="H144" s="320">
        <v>1.0000000000000001E-5</v>
      </c>
      <c r="I144" s="320">
        <v>51</v>
      </c>
      <c r="J144" s="139">
        <v>1</v>
      </c>
      <c r="K144" s="320">
        <v>0.33</v>
      </c>
      <c r="L144" s="320">
        <v>13.9</v>
      </c>
      <c r="M144" s="298">
        <v>1</v>
      </c>
      <c r="N144" s="304">
        <v>0.1</v>
      </c>
      <c r="O144" s="308"/>
      <c r="P144" s="309"/>
      <c r="Q144" s="309"/>
      <c r="R144" s="309"/>
      <c r="S144" s="332"/>
      <c r="T144" s="332"/>
      <c r="U144" s="332"/>
      <c r="V144" s="332"/>
      <c r="W144" s="333"/>
      <c r="AB144" s="185"/>
    </row>
    <row r="145" spans="1:28" ht="11.25" customHeight="1" x14ac:dyDescent="0.2">
      <c r="A145" s="76" t="s">
        <v>156</v>
      </c>
      <c r="B145" s="132" t="s">
        <v>291</v>
      </c>
      <c r="C145" s="137" t="s">
        <v>54</v>
      </c>
      <c r="D145" s="328">
        <v>650</v>
      </c>
      <c r="E145" s="329">
        <v>198</v>
      </c>
      <c r="F145" s="320"/>
      <c r="G145" s="320"/>
      <c r="H145" s="320"/>
      <c r="I145" s="320"/>
      <c r="J145" s="139"/>
      <c r="K145" s="320"/>
      <c r="L145" s="320"/>
      <c r="M145" s="298">
        <v>1</v>
      </c>
      <c r="N145" s="299"/>
      <c r="O145" s="310"/>
      <c r="P145" s="311"/>
      <c r="Q145" s="311"/>
      <c r="R145" s="311"/>
      <c r="S145" s="334"/>
      <c r="T145" s="334"/>
      <c r="U145" s="334"/>
      <c r="V145" s="334"/>
      <c r="W145" s="335"/>
      <c r="AB145" s="185"/>
    </row>
    <row r="146" spans="1:28" ht="11.25" customHeight="1" x14ac:dyDescent="0.2">
      <c r="A146" s="76" t="s">
        <v>157</v>
      </c>
      <c r="B146" s="132" t="s">
        <v>51</v>
      </c>
      <c r="C146" s="137" t="s">
        <v>35</v>
      </c>
      <c r="D146" s="138">
        <v>181</v>
      </c>
      <c r="E146" s="134">
        <v>181.45</v>
      </c>
      <c r="F146" s="320">
        <v>1356</v>
      </c>
      <c r="G146" s="320">
        <v>0.04</v>
      </c>
      <c r="H146" s="320">
        <v>8.3999999999999992E-6</v>
      </c>
      <c r="I146" s="320">
        <v>49</v>
      </c>
      <c r="J146" s="139">
        <v>0.46</v>
      </c>
      <c r="K146" s="320">
        <v>1.4E-3</v>
      </c>
      <c r="L146" s="320">
        <v>5.8000000000000003E-2</v>
      </c>
      <c r="M146" s="298">
        <v>1</v>
      </c>
      <c r="N146" s="299"/>
      <c r="O146" s="300">
        <v>0.22997144535892999</v>
      </c>
      <c r="P146" s="300">
        <v>6.0915631332310598</v>
      </c>
      <c r="Q146" s="300">
        <v>14.619751519754599</v>
      </c>
      <c r="R146" s="301">
        <v>3.3700000000000001E-2</v>
      </c>
      <c r="S146" s="321">
        <v>2.9000000000000001E-2</v>
      </c>
      <c r="T146" s="321"/>
      <c r="U146" s="321">
        <v>0.01</v>
      </c>
      <c r="V146" s="136">
        <v>0.01</v>
      </c>
      <c r="W146" s="322">
        <v>2E-3</v>
      </c>
      <c r="AB146" s="185"/>
    </row>
    <row r="147" spans="1:28" ht="11.25" customHeight="1" x14ac:dyDescent="0.2">
      <c r="A147" s="76" t="s">
        <v>158</v>
      </c>
      <c r="B147" s="132" t="s">
        <v>51</v>
      </c>
      <c r="C147" s="137" t="s">
        <v>54</v>
      </c>
      <c r="D147" s="138">
        <v>133</v>
      </c>
      <c r="E147" s="134">
        <v>133.41</v>
      </c>
      <c r="F147" s="320">
        <v>43.89</v>
      </c>
      <c r="G147" s="320">
        <v>6.5000000000000002E-2</v>
      </c>
      <c r="H147" s="320">
        <v>9.5999999999999996E-6</v>
      </c>
      <c r="I147" s="320">
        <v>1290</v>
      </c>
      <c r="J147" s="139">
        <v>124</v>
      </c>
      <c r="K147" s="320">
        <v>1.7000000000000001E-2</v>
      </c>
      <c r="L147" s="320">
        <v>0.7</v>
      </c>
      <c r="M147" s="298">
        <v>1</v>
      </c>
      <c r="N147" s="299"/>
      <c r="O147" s="300">
        <v>5.5974650327540003E-2</v>
      </c>
      <c r="P147" s="300">
        <v>0.58741461764628999</v>
      </c>
      <c r="Q147" s="300">
        <v>1.4097950823510901</v>
      </c>
      <c r="R147" s="301">
        <v>1.26E-2</v>
      </c>
      <c r="S147" s="321"/>
      <c r="T147" s="321"/>
      <c r="U147" s="321">
        <v>2</v>
      </c>
      <c r="V147" s="136">
        <v>2</v>
      </c>
      <c r="W147" s="322">
        <v>5</v>
      </c>
      <c r="AB147" s="185"/>
    </row>
    <row r="148" spans="1:28" ht="11.25" customHeight="1" x14ac:dyDescent="0.2">
      <c r="A148" s="76" t="s">
        <v>159</v>
      </c>
      <c r="B148" s="132" t="s">
        <v>51</v>
      </c>
      <c r="C148" s="137" t="s">
        <v>54</v>
      </c>
      <c r="D148" s="138">
        <v>133</v>
      </c>
      <c r="E148" s="134">
        <v>133.41</v>
      </c>
      <c r="F148" s="320">
        <v>60.7</v>
      </c>
      <c r="G148" s="320">
        <v>6.7000000000000004E-2</v>
      </c>
      <c r="H148" s="320">
        <v>1.0000000000000001E-5</v>
      </c>
      <c r="I148" s="320">
        <v>4590</v>
      </c>
      <c r="J148" s="139">
        <v>23</v>
      </c>
      <c r="K148" s="320">
        <v>8.1999999999999998E-4</v>
      </c>
      <c r="L148" s="320">
        <v>3.4000000000000002E-2</v>
      </c>
      <c r="M148" s="298">
        <v>1</v>
      </c>
      <c r="N148" s="299"/>
      <c r="O148" s="300">
        <v>2.2389860131009999E-2</v>
      </c>
      <c r="P148" s="300">
        <v>0.58741461764628999</v>
      </c>
      <c r="Q148" s="300">
        <v>1.4097950823510901</v>
      </c>
      <c r="R148" s="301">
        <v>5.0400000000000002E-3</v>
      </c>
      <c r="S148" s="321">
        <v>5.7000000000000002E-2</v>
      </c>
      <c r="T148" s="321">
        <v>1.5999999999999999E-5</v>
      </c>
      <c r="U148" s="321">
        <v>4.0000000000000001E-3</v>
      </c>
      <c r="V148" s="136">
        <v>4.0000000000000001E-3</v>
      </c>
      <c r="W148" s="322">
        <v>2.0000000000000001E-4</v>
      </c>
      <c r="AB148" s="185"/>
    </row>
    <row r="149" spans="1:28" ht="11.25" customHeight="1" x14ac:dyDescent="0.2">
      <c r="A149" s="76" t="s">
        <v>160</v>
      </c>
      <c r="B149" s="132" t="s">
        <v>51</v>
      </c>
      <c r="C149" s="137" t="s">
        <v>54</v>
      </c>
      <c r="D149" s="138">
        <v>131</v>
      </c>
      <c r="E149" s="134">
        <v>131.38999999999999</v>
      </c>
      <c r="F149" s="320">
        <v>60.7</v>
      </c>
      <c r="G149" s="320">
        <v>6.9000000000000006E-2</v>
      </c>
      <c r="H149" s="320">
        <v>1.0000000000000001E-5</v>
      </c>
      <c r="I149" s="320">
        <v>1280</v>
      </c>
      <c r="J149" s="139">
        <v>69</v>
      </c>
      <c r="K149" s="320">
        <v>9.9000000000000008E-3</v>
      </c>
      <c r="L149" s="320">
        <v>0.4</v>
      </c>
      <c r="M149" s="298">
        <v>1</v>
      </c>
      <c r="N149" s="299"/>
      <c r="O149" s="300">
        <v>5.1140597474600001E-2</v>
      </c>
      <c r="P149" s="300">
        <v>0.57231186493427</v>
      </c>
      <c r="Q149" s="300">
        <v>1.37354847584226</v>
      </c>
      <c r="R149" s="301">
        <v>1.1599999999999999E-2</v>
      </c>
      <c r="S149" s="321">
        <v>4.5999999999999999E-2</v>
      </c>
      <c r="T149" s="321">
        <v>4.0999999999999997E-6</v>
      </c>
      <c r="U149" s="321">
        <v>5.0000000000000001E-4</v>
      </c>
      <c r="V149" s="136">
        <v>5.0000000000000001E-4</v>
      </c>
      <c r="W149" s="322">
        <v>2E-3</v>
      </c>
      <c r="AB149" s="185"/>
    </row>
    <row r="150" spans="1:28" ht="11.25" customHeight="1" x14ac:dyDescent="0.2">
      <c r="A150" s="76" t="s">
        <v>161</v>
      </c>
      <c r="B150" s="132" t="s">
        <v>56</v>
      </c>
      <c r="C150" s="137" t="s">
        <v>35</v>
      </c>
      <c r="D150" s="138">
        <v>198</v>
      </c>
      <c r="E150" s="134">
        <v>197.45</v>
      </c>
      <c r="F150" s="320">
        <v>1597</v>
      </c>
      <c r="G150" s="320">
        <v>3.1E-2</v>
      </c>
      <c r="H150" s="320">
        <v>8.1000000000000004E-6</v>
      </c>
      <c r="I150" s="320">
        <v>1200</v>
      </c>
      <c r="J150" s="139">
        <v>7.4999999999999997E-3</v>
      </c>
      <c r="K150" s="320">
        <v>1.5999999999999999E-6</v>
      </c>
      <c r="L150" s="320">
        <v>6.6000000000000005E-5</v>
      </c>
      <c r="M150" s="298">
        <v>1</v>
      </c>
      <c r="N150" s="299">
        <v>0.1</v>
      </c>
      <c r="O150" s="300">
        <v>0.19564276480390999</v>
      </c>
      <c r="P150" s="300">
        <v>1.34143226979738</v>
      </c>
      <c r="Q150" s="300">
        <v>3.21943744751372</v>
      </c>
      <c r="R150" s="301">
        <v>3.6200000000000003E-2</v>
      </c>
      <c r="S150" s="321"/>
      <c r="T150" s="321"/>
      <c r="U150" s="321">
        <v>0.1</v>
      </c>
      <c r="V150" s="136">
        <v>0.1</v>
      </c>
      <c r="W150" s="322">
        <v>0.35</v>
      </c>
      <c r="AB150" s="185"/>
    </row>
    <row r="151" spans="1:28" ht="11.25" customHeight="1" x14ac:dyDescent="0.2">
      <c r="A151" s="76" t="s">
        <v>162</v>
      </c>
      <c r="B151" s="132" t="s">
        <v>56</v>
      </c>
      <c r="C151" s="137" t="s">
        <v>35</v>
      </c>
      <c r="D151" s="138">
        <v>198</v>
      </c>
      <c r="E151" s="134">
        <v>197.45</v>
      </c>
      <c r="F151" s="320">
        <v>381</v>
      </c>
      <c r="G151" s="320">
        <v>3.1E-2</v>
      </c>
      <c r="H151" s="320">
        <v>8.1000000000000004E-6</v>
      </c>
      <c r="I151" s="320">
        <v>800</v>
      </c>
      <c r="J151" s="139">
        <v>8.0000000000000002E-3</v>
      </c>
      <c r="K151" s="320">
        <v>2.6000000000000001E-6</v>
      </c>
      <c r="L151" s="320">
        <v>1.1E-4</v>
      </c>
      <c r="M151" s="298">
        <v>1</v>
      </c>
      <c r="N151" s="299">
        <v>0.1</v>
      </c>
      <c r="O151" s="300">
        <v>0.18699557077942999</v>
      </c>
      <c r="P151" s="300">
        <v>1.34143226979738</v>
      </c>
      <c r="Q151" s="300">
        <v>3.21943744751372</v>
      </c>
      <c r="R151" s="301">
        <v>3.4599999999999999E-2</v>
      </c>
      <c r="S151" s="321">
        <v>1.0999999999999999E-2</v>
      </c>
      <c r="T151" s="321">
        <v>3.1E-6</v>
      </c>
      <c r="U151" s="321">
        <v>1E-3</v>
      </c>
      <c r="V151" s="136">
        <v>1E-3</v>
      </c>
      <c r="W151" s="327"/>
      <c r="AB151" s="185"/>
    </row>
    <row r="152" spans="1:28" ht="11.25" customHeight="1" x14ac:dyDescent="0.2">
      <c r="A152" s="106" t="s">
        <v>260</v>
      </c>
      <c r="B152" s="132" t="s">
        <v>56</v>
      </c>
      <c r="C152" s="137" t="s">
        <v>35</v>
      </c>
      <c r="D152" s="138">
        <v>255</v>
      </c>
      <c r="E152" s="134">
        <v>255.49</v>
      </c>
      <c r="F152" s="320">
        <v>107</v>
      </c>
      <c r="G152" s="320">
        <v>2.9000000000000001E-2</v>
      </c>
      <c r="H152" s="320">
        <v>7.7999999999999999E-6</v>
      </c>
      <c r="I152" s="320">
        <v>278</v>
      </c>
      <c r="J152" s="139">
        <v>3.8000000000000002E-5</v>
      </c>
      <c r="K152" s="320">
        <v>8.7000000000000001E-9</v>
      </c>
      <c r="L152" s="320">
        <v>3.4999999999999998E-7</v>
      </c>
      <c r="M152" s="298">
        <v>1</v>
      </c>
      <c r="N152" s="299">
        <v>0.1</v>
      </c>
      <c r="O152" s="300">
        <v>5.619009947222E-2</v>
      </c>
      <c r="P152" s="300">
        <v>2.8352590777776498</v>
      </c>
      <c r="Q152" s="300">
        <v>6.8046217866663703</v>
      </c>
      <c r="R152" s="301">
        <v>9.1400000000000006E-3</v>
      </c>
      <c r="S152" s="321"/>
      <c r="T152" s="321"/>
      <c r="U152" s="321">
        <v>0.01</v>
      </c>
      <c r="V152" s="136">
        <v>0.01</v>
      </c>
      <c r="W152" s="327"/>
      <c r="AB152" s="185"/>
    </row>
    <row r="153" spans="1:28" ht="11.25" customHeight="1" x14ac:dyDescent="0.2">
      <c r="A153" s="76" t="s">
        <v>213</v>
      </c>
      <c r="B153" s="132" t="s">
        <v>56</v>
      </c>
      <c r="C153" s="137" t="s">
        <v>35</v>
      </c>
      <c r="D153" s="138">
        <v>270</v>
      </c>
      <c r="E153" s="134">
        <v>269.51</v>
      </c>
      <c r="F153" s="320">
        <v>175.3</v>
      </c>
      <c r="G153" s="320">
        <v>2.3E-2</v>
      </c>
      <c r="H153" s="320">
        <v>5.9000000000000003E-6</v>
      </c>
      <c r="I153" s="320">
        <v>71</v>
      </c>
      <c r="J153" s="139">
        <v>1.0000000000000001E-5</v>
      </c>
      <c r="K153" s="320">
        <v>9.1000000000000004E-9</v>
      </c>
      <c r="L153" s="320">
        <v>3.7E-7</v>
      </c>
      <c r="M153" s="298">
        <v>1</v>
      </c>
      <c r="N153" s="299">
        <v>0.1</v>
      </c>
      <c r="O153" s="300">
        <v>0.10165762755271</v>
      </c>
      <c r="P153" s="300">
        <v>3.39707198355448</v>
      </c>
      <c r="Q153" s="300">
        <v>8.1529727605307496</v>
      </c>
      <c r="R153" s="301">
        <v>1.61E-2</v>
      </c>
      <c r="S153" s="321"/>
      <c r="T153" s="321"/>
      <c r="U153" s="321">
        <v>8.0000000000000002E-3</v>
      </c>
      <c r="V153" s="136">
        <v>8.0000000000000002E-3</v>
      </c>
      <c r="W153" s="327"/>
      <c r="AB153" s="185"/>
    </row>
    <row r="154" spans="1:28" ht="11.25" customHeight="1" x14ac:dyDescent="0.2">
      <c r="A154" s="76" t="s">
        <v>214</v>
      </c>
      <c r="B154" s="132" t="s">
        <v>51</v>
      </c>
      <c r="C154" s="137" t="s">
        <v>54</v>
      </c>
      <c r="D154" s="138">
        <v>147</v>
      </c>
      <c r="E154" s="134">
        <v>147.43</v>
      </c>
      <c r="F154" s="320">
        <v>115.8</v>
      </c>
      <c r="G154" s="320">
        <v>5.7000000000000002E-2</v>
      </c>
      <c r="H154" s="320">
        <v>9.2E-6</v>
      </c>
      <c r="I154" s="320">
        <v>1750</v>
      </c>
      <c r="J154" s="139">
        <v>3.69</v>
      </c>
      <c r="K154" s="320">
        <v>3.4000000000000002E-4</v>
      </c>
      <c r="L154" s="320">
        <v>1.4E-2</v>
      </c>
      <c r="M154" s="298">
        <v>1</v>
      </c>
      <c r="N154" s="299"/>
      <c r="O154" s="300">
        <v>3.5118618673219998E-2</v>
      </c>
      <c r="P154" s="300">
        <v>0.70381213342263005</v>
      </c>
      <c r="Q154" s="300">
        <v>1.6891491202143201</v>
      </c>
      <c r="R154" s="301">
        <v>7.5199999999999998E-3</v>
      </c>
      <c r="S154" s="321">
        <v>30</v>
      </c>
      <c r="T154" s="321"/>
      <c r="U154" s="321">
        <v>4.0000000000000001E-3</v>
      </c>
      <c r="V154" s="136">
        <v>4.0000000000000001E-3</v>
      </c>
      <c r="W154" s="322">
        <v>2.9999999999999997E-4</v>
      </c>
      <c r="AB154" s="185"/>
    </row>
    <row r="155" spans="1:28" ht="11.25" customHeight="1" x14ac:dyDescent="0.2">
      <c r="A155" s="76" t="s">
        <v>215</v>
      </c>
      <c r="B155" s="132" t="s">
        <v>51</v>
      </c>
      <c r="C155" s="137" t="s">
        <v>54</v>
      </c>
      <c r="D155" s="138">
        <v>145</v>
      </c>
      <c r="E155" s="134">
        <v>145</v>
      </c>
      <c r="F155" s="320">
        <v>115.8</v>
      </c>
      <c r="G155" s="320">
        <v>5.8999999999999997E-2</v>
      </c>
      <c r="H155" s="320">
        <v>9.3999999999999998E-6</v>
      </c>
      <c r="I155" s="320">
        <v>334.2</v>
      </c>
      <c r="J155" s="139">
        <v>4.4000000000000004</v>
      </c>
      <c r="K155" s="320">
        <v>1.7999999999999999E-2</v>
      </c>
      <c r="L155" s="320">
        <v>0.72</v>
      </c>
      <c r="M155" s="298">
        <v>1</v>
      </c>
      <c r="N155" s="299"/>
      <c r="O155" s="300">
        <v>7.8383639874660002E-2</v>
      </c>
      <c r="P155" s="300">
        <v>0.68580516188263996</v>
      </c>
      <c r="Q155" s="300">
        <v>1.6459323885183399</v>
      </c>
      <c r="R155" s="301">
        <v>1.6899999999999998E-2</v>
      </c>
      <c r="S155" s="321"/>
      <c r="T155" s="321"/>
      <c r="U155" s="321">
        <v>3.0000000000000001E-3</v>
      </c>
      <c r="V155" s="136">
        <v>3.0000000000000001E-3</v>
      </c>
      <c r="W155" s="322">
        <v>2.9999999999999997E-4</v>
      </c>
      <c r="AB155" s="185"/>
    </row>
    <row r="156" spans="1:28" ht="11.25" customHeight="1" x14ac:dyDescent="0.2">
      <c r="A156" s="76" t="s">
        <v>216</v>
      </c>
      <c r="B156" s="132" t="s">
        <v>291</v>
      </c>
      <c r="C156" s="137" t="s">
        <v>35</v>
      </c>
      <c r="D156" s="138">
        <v>335</v>
      </c>
      <c r="E156" s="134">
        <v>335.29</v>
      </c>
      <c r="F156" s="320">
        <v>16390</v>
      </c>
      <c r="G156" s="320">
        <v>2.1999999999999999E-2</v>
      </c>
      <c r="H156" s="320">
        <v>5.5999999999999997E-6</v>
      </c>
      <c r="I156" s="320">
        <v>0.18</v>
      </c>
      <c r="J156" s="139">
        <v>4.6E-5</v>
      </c>
      <c r="K156" s="320">
        <v>1E-4</v>
      </c>
      <c r="L156" s="320">
        <v>4.1999999999999997E-3</v>
      </c>
      <c r="M156" s="298">
        <v>1</v>
      </c>
      <c r="N156" s="299"/>
      <c r="O156" s="300">
        <v>0.51270591960694001</v>
      </c>
      <c r="P156" s="300">
        <v>7.9336447450844201</v>
      </c>
      <c r="Q156" s="300">
        <v>19.0407473882026</v>
      </c>
      <c r="R156" s="301">
        <v>7.2800000000000004E-2</v>
      </c>
      <c r="S156" s="321">
        <v>7.7000000000000002E-3</v>
      </c>
      <c r="T156" s="321"/>
      <c r="U156" s="321">
        <v>7.4999999999999997E-3</v>
      </c>
      <c r="V156" s="136">
        <v>7.4999999999999997E-3</v>
      </c>
      <c r="W156" s="327"/>
      <c r="AB156" s="185"/>
    </row>
    <row r="157" spans="1:28" ht="11.25" customHeight="1" x14ac:dyDescent="0.2">
      <c r="A157" s="76" t="s">
        <v>261</v>
      </c>
      <c r="B157" s="132" t="s">
        <v>56</v>
      </c>
      <c r="C157" s="137" t="s">
        <v>35</v>
      </c>
      <c r="D157" s="138">
        <v>213</v>
      </c>
      <c r="E157" s="134">
        <v>213.11</v>
      </c>
      <c r="F157" s="320">
        <v>1683</v>
      </c>
      <c r="G157" s="320">
        <v>2.9000000000000001E-2</v>
      </c>
      <c r="H157" s="320">
        <v>7.7000000000000008E-6</v>
      </c>
      <c r="I157" s="320">
        <v>278</v>
      </c>
      <c r="J157" s="139">
        <v>6.3999999999999997E-6</v>
      </c>
      <c r="K157" s="320">
        <v>6.5000000000000003E-9</v>
      </c>
      <c r="L157" s="320">
        <v>2.7000000000000001E-7</v>
      </c>
      <c r="M157" s="298">
        <v>1</v>
      </c>
      <c r="N157" s="299">
        <v>1.9E-2</v>
      </c>
      <c r="O157" s="300">
        <v>0.26186079740758</v>
      </c>
      <c r="P157" s="300">
        <v>0.49541454114276001</v>
      </c>
      <c r="Q157" s="300">
        <v>1.18899489874263</v>
      </c>
      <c r="R157" s="301">
        <v>6.2100000000000002E-2</v>
      </c>
      <c r="S157" s="321"/>
      <c r="T157" s="321"/>
      <c r="U157" s="321">
        <v>0.03</v>
      </c>
      <c r="V157" s="136">
        <v>0.03</v>
      </c>
      <c r="W157" s="327"/>
      <c r="AB157" s="185"/>
    </row>
    <row r="158" spans="1:28" ht="11.25" customHeight="1" x14ac:dyDescent="0.2">
      <c r="A158" s="76" t="s">
        <v>217</v>
      </c>
      <c r="B158" s="132" t="s">
        <v>56</v>
      </c>
      <c r="C158" s="137" t="s">
        <v>35</v>
      </c>
      <c r="D158" s="138">
        <v>287</v>
      </c>
      <c r="E158" s="134">
        <v>287.14999999999998</v>
      </c>
      <c r="F158" s="320">
        <v>4605</v>
      </c>
      <c r="G158" s="320">
        <v>2.5999999999999999E-2</v>
      </c>
      <c r="H158" s="320">
        <v>6.7000000000000002E-6</v>
      </c>
      <c r="I158" s="320">
        <v>74</v>
      </c>
      <c r="J158" s="139">
        <v>5.7000000000000001E-8</v>
      </c>
      <c r="K158" s="320">
        <v>2.7000000000000002E-9</v>
      </c>
      <c r="L158" s="320">
        <v>1.1000000000000001E-7</v>
      </c>
      <c r="M158" s="298">
        <v>1</v>
      </c>
      <c r="N158" s="299">
        <v>6.4999999999999997E-4</v>
      </c>
      <c r="O158" s="300">
        <v>3.0892951600299998E-3</v>
      </c>
      <c r="P158" s="300">
        <v>4.2647025870452699</v>
      </c>
      <c r="Q158" s="300">
        <v>10.235286208908599</v>
      </c>
      <c r="R158" s="301">
        <v>4.7399999999999997E-4</v>
      </c>
      <c r="S158" s="321"/>
      <c r="T158" s="321"/>
      <c r="U158" s="321">
        <v>2E-3</v>
      </c>
      <c r="V158" s="136">
        <v>2E-3</v>
      </c>
      <c r="W158" s="324" t="s">
        <v>335</v>
      </c>
      <c r="AB158" s="185"/>
    </row>
    <row r="159" spans="1:28" ht="11.25" customHeight="1" x14ac:dyDescent="0.2">
      <c r="A159" s="76" t="s">
        <v>218</v>
      </c>
      <c r="B159" s="132" t="s">
        <v>56</v>
      </c>
      <c r="C159" s="137" t="s">
        <v>35</v>
      </c>
      <c r="D159" s="138">
        <v>227</v>
      </c>
      <c r="E159" s="134">
        <v>227.13</v>
      </c>
      <c r="F159" s="320">
        <v>2812</v>
      </c>
      <c r="G159" s="320">
        <v>0.03</v>
      </c>
      <c r="H159" s="320">
        <v>7.9000000000000006E-6</v>
      </c>
      <c r="I159" s="320">
        <v>115</v>
      </c>
      <c r="J159" s="139">
        <v>7.9999999999999996E-6</v>
      </c>
      <c r="K159" s="320">
        <v>2.0999999999999999E-8</v>
      </c>
      <c r="L159" s="320">
        <v>8.5000000000000001E-7</v>
      </c>
      <c r="M159" s="298">
        <v>1</v>
      </c>
      <c r="N159" s="299">
        <v>3.2000000000000001E-2</v>
      </c>
      <c r="O159" s="300">
        <v>5.5820045943600002E-3</v>
      </c>
      <c r="P159" s="300">
        <v>1.96687495180828</v>
      </c>
      <c r="Q159" s="300">
        <v>4.7204998843398798</v>
      </c>
      <c r="R159" s="301">
        <v>9.6299999999999999E-4</v>
      </c>
      <c r="S159" s="321">
        <v>0.03</v>
      </c>
      <c r="T159" s="321"/>
      <c r="U159" s="321">
        <v>5.0000000000000001E-4</v>
      </c>
      <c r="V159" s="136">
        <v>5.0000000000000001E-4</v>
      </c>
      <c r="W159" s="327"/>
      <c r="AB159" s="185"/>
    </row>
    <row r="160" spans="1:28" ht="11.25" customHeight="1" x14ac:dyDescent="0.2">
      <c r="A160" s="76" t="s">
        <v>163</v>
      </c>
      <c r="B160" s="132" t="s">
        <v>56</v>
      </c>
      <c r="C160" s="137" t="s">
        <v>35</v>
      </c>
      <c r="D160" s="138">
        <v>51</v>
      </c>
      <c r="E160" s="134">
        <v>50.94</v>
      </c>
      <c r="F160" s="320"/>
      <c r="G160" s="320"/>
      <c r="H160" s="320"/>
      <c r="I160" s="320"/>
      <c r="J160" s="320"/>
      <c r="K160" s="320"/>
      <c r="L160" s="320"/>
      <c r="M160" s="299">
        <v>2.5999999999999999E-2</v>
      </c>
      <c r="N160" s="299"/>
      <c r="O160" s="300">
        <v>2.7450870584699999E-3</v>
      </c>
      <c r="P160" s="300">
        <v>0.20282092058974999</v>
      </c>
      <c r="Q160" s="300">
        <v>0.48677020941540999</v>
      </c>
      <c r="R160" s="301">
        <v>1E-3</v>
      </c>
      <c r="S160" s="321"/>
      <c r="T160" s="321"/>
      <c r="U160" s="321">
        <v>5.0000000000000001E-3</v>
      </c>
      <c r="V160" s="136">
        <v>5.0000000000000001E-3</v>
      </c>
      <c r="W160" s="322">
        <v>1E-4</v>
      </c>
      <c r="AB160" s="185"/>
    </row>
    <row r="161" spans="1:28" ht="11.25" customHeight="1" x14ac:dyDescent="0.2">
      <c r="A161" s="76" t="s">
        <v>166</v>
      </c>
      <c r="B161" s="132" t="s">
        <v>51</v>
      </c>
      <c r="C161" s="137" t="s">
        <v>76</v>
      </c>
      <c r="D161" s="138">
        <v>63</v>
      </c>
      <c r="E161" s="134">
        <v>62.5</v>
      </c>
      <c r="F161" s="320">
        <v>21.73</v>
      </c>
      <c r="G161" s="320">
        <v>0.11</v>
      </c>
      <c r="H161" s="320">
        <v>1.2E-5</v>
      </c>
      <c r="I161" s="320">
        <v>8800</v>
      </c>
      <c r="J161" s="139">
        <v>2980</v>
      </c>
      <c r="K161" s="320">
        <v>2.8000000000000001E-2</v>
      </c>
      <c r="L161" s="320">
        <v>1.1000000000000001</v>
      </c>
      <c r="M161" s="298">
        <v>1</v>
      </c>
      <c r="N161" s="299"/>
      <c r="O161" s="300">
        <v>2.548045653103E-2</v>
      </c>
      <c r="P161" s="300">
        <v>0.23541988846799999</v>
      </c>
      <c r="Q161" s="300">
        <v>0.56500773232319002</v>
      </c>
      <c r="R161" s="301">
        <v>8.3800000000000003E-3</v>
      </c>
      <c r="S161" s="321">
        <v>0.72</v>
      </c>
      <c r="T161" s="321">
        <v>4.4000000000000002E-6</v>
      </c>
      <c r="U161" s="321">
        <v>3.0000000000000001E-3</v>
      </c>
      <c r="V161" s="136">
        <v>3.0000000000000001E-3</v>
      </c>
      <c r="W161" s="322">
        <v>0.1</v>
      </c>
      <c r="AB161" s="185"/>
    </row>
    <row r="162" spans="1:28" ht="11.25" customHeight="1" x14ac:dyDescent="0.2">
      <c r="A162" s="76" t="s">
        <v>164</v>
      </c>
      <c r="B162" s="132" t="s">
        <v>51</v>
      </c>
      <c r="C162" s="137" t="s">
        <v>54</v>
      </c>
      <c r="D162" s="138">
        <v>106</v>
      </c>
      <c r="E162" s="134">
        <v>106.17</v>
      </c>
      <c r="F162" s="320">
        <v>382.9</v>
      </c>
      <c r="G162" s="320">
        <v>6.9000000000000006E-2</v>
      </c>
      <c r="H162" s="320">
        <v>8.4999999999999999E-6</v>
      </c>
      <c r="I162" s="320">
        <v>106</v>
      </c>
      <c r="J162" s="139">
        <v>8</v>
      </c>
      <c r="K162" s="320">
        <v>6.6E-3</v>
      </c>
      <c r="L162" s="320">
        <v>0.27</v>
      </c>
      <c r="M162" s="298">
        <v>1</v>
      </c>
      <c r="N162" s="299"/>
      <c r="O162" s="300">
        <v>0.21083329346460999</v>
      </c>
      <c r="P162" s="300">
        <v>0.41342882164758998</v>
      </c>
      <c r="Q162" s="300">
        <v>0.99222917195421001</v>
      </c>
      <c r="R162" s="301">
        <v>5.3199999999999997E-2</v>
      </c>
      <c r="S162" s="321"/>
      <c r="T162" s="321"/>
      <c r="U162" s="321">
        <v>2</v>
      </c>
      <c r="V162" s="136">
        <v>2</v>
      </c>
      <c r="W162" s="322">
        <v>0.1</v>
      </c>
      <c r="AB162" s="185"/>
    </row>
    <row r="163" spans="1:28" ht="11.25" customHeight="1" thickBot="1" x14ac:dyDescent="0.25">
      <c r="A163" s="107" t="s">
        <v>165</v>
      </c>
      <c r="B163" s="132" t="s">
        <v>56</v>
      </c>
      <c r="C163" s="140" t="s">
        <v>35</v>
      </c>
      <c r="D163" s="141">
        <v>67</v>
      </c>
      <c r="E163" s="142">
        <v>67.41</v>
      </c>
      <c r="F163" s="336"/>
      <c r="G163" s="336"/>
      <c r="H163" s="336"/>
      <c r="I163" s="336"/>
      <c r="J163" s="188"/>
      <c r="K163" s="336"/>
      <c r="L163" s="336"/>
      <c r="M163" s="312">
        <v>1</v>
      </c>
      <c r="N163" s="313"/>
      <c r="O163" s="314">
        <v>1.8658088336000001E-3</v>
      </c>
      <c r="P163" s="314">
        <v>0.24429847143290001</v>
      </c>
      <c r="Q163" s="314">
        <v>0.58631633143895001</v>
      </c>
      <c r="R163" s="315">
        <v>5.9999999999999995E-4</v>
      </c>
      <c r="S163" s="337"/>
      <c r="T163" s="337"/>
      <c r="U163" s="337">
        <v>0.3</v>
      </c>
      <c r="V163" s="189">
        <v>0.3</v>
      </c>
      <c r="W163" s="338"/>
      <c r="AB163" s="185"/>
    </row>
    <row r="164" spans="1:28" s="123" customFormat="1" ht="11.25" customHeight="1" thickTop="1" x14ac:dyDescent="0.25">
      <c r="A164" s="110" t="s">
        <v>273</v>
      </c>
      <c r="B164" s="111"/>
      <c r="C164" s="111"/>
      <c r="D164" s="112"/>
      <c r="E164" s="112"/>
      <c r="F164" s="121"/>
      <c r="G164" s="121"/>
      <c r="H164" s="121"/>
      <c r="I164" s="121"/>
      <c r="J164" s="121"/>
      <c r="K164" s="121"/>
      <c r="L164" s="121"/>
      <c r="M164" s="121"/>
      <c r="N164" s="190"/>
      <c r="O164" s="190"/>
      <c r="P164" s="190"/>
      <c r="Q164" s="190"/>
      <c r="R164" s="190"/>
      <c r="S164" s="190"/>
      <c r="T164" s="191"/>
      <c r="U164" s="191"/>
      <c r="V164" s="192"/>
    </row>
    <row r="165" spans="1:28" s="123" customFormat="1" ht="11.25" customHeight="1" x14ac:dyDescent="0.25">
      <c r="A165" s="77" t="s">
        <v>301</v>
      </c>
      <c r="B165" s="78"/>
      <c r="C165" s="78"/>
      <c r="D165" s="113"/>
      <c r="E165" s="113"/>
      <c r="F165" s="124"/>
      <c r="G165" s="124"/>
      <c r="H165" s="125"/>
      <c r="I165" s="124"/>
      <c r="K165" s="124"/>
      <c r="L165" s="124"/>
      <c r="M165" s="124"/>
      <c r="N165" s="124"/>
      <c r="O165" s="124"/>
      <c r="P165" s="124"/>
      <c r="Q165" s="124"/>
      <c r="R165" s="124"/>
      <c r="S165" s="124"/>
      <c r="T165" s="124"/>
      <c r="U165" s="124"/>
      <c r="V165" s="193"/>
    </row>
    <row r="166" spans="1:28" s="123" customFormat="1" ht="11.25" customHeight="1" x14ac:dyDescent="0.25">
      <c r="A166" s="80" t="s">
        <v>292</v>
      </c>
      <c r="B166" s="78"/>
      <c r="C166" s="78"/>
      <c r="D166" s="113"/>
      <c r="E166" s="113"/>
      <c r="F166" s="124"/>
      <c r="G166" s="124"/>
      <c r="H166" s="124"/>
      <c r="I166" s="124"/>
      <c r="J166" s="124"/>
      <c r="K166" s="124"/>
      <c r="L166" s="124"/>
      <c r="M166" s="124"/>
      <c r="N166" s="124"/>
      <c r="O166" s="124"/>
      <c r="P166" s="124"/>
      <c r="Q166" s="124"/>
      <c r="R166" s="124"/>
      <c r="S166" s="124"/>
      <c r="T166" s="124"/>
      <c r="U166" s="124"/>
      <c r="V166" s="193"/>
    </row>
    <row r="167" spans="1:28" s="123" customFormat="1" ht="25.5" customHeight="1" x14ac:dyDescent="0.25">
      <c r="A167" s="278" t="s">
        <v>302</v>
      </c>
      <c r="B167" s="216"/>
      <c r="C167" s="216"/>
      <c r="D167" s="216"/>
      <c r="E167" s="216"/>
      <c r="F167" s="216"/>
      <c r="G167" s="216"/>
      <c r="H167" s="216"/>
      <c r="I167" s="216"/>
      <c r="J167" s="216"/>
      <c r="K167" s="216"/>
      <c r="L167" s="216"/>
      <c r="M167" s="216"/>
      <c r="N167" s="216"/>
      <c r="O167" s="216"/>
      <c r="P167" s="216"/>
      <c r="Q167" s="216"/>
      <c r="R167" s="216"/>
      <c r="S167" s="216"/>
      <c r="T167" s="216"/>
      <c r="U167" s="216"/>
      <c r="V167" s="279"/>
    </row>
    <row r="168" spans="1:28" s="123" customFormat="1" ht="36.75" customHeight="1" x14ac:dyDescent="0.25">
      <c r="A168" s="275" t="s">
        <v>303</v>
      </c>
      <c r="B168" s="276"/>
      <c r="C168" s="276"/>
      <c r="D168" s="276"/>
      <c r="E168" s="276"/>
      <c r="F168" s="276"/>
      <c r="G168" s="276"/>
      <c r="H168" s="276"/>
      <c r="I168" s="276"/>
      <c r="J168" s="276"/>
      <c r="K168" s="276"/>
      <c r="L168" s="276"/>
      <c r="M168" s="276"/>
      <c r="N168" s="276"/>
      <c r="O168" s="276"/>
      <c r="P168" s="276"/>
      <c r="Q168" s="276"/>
      <c r="R168" s="276"/>
      <c r="S168" s="276"/>
      <c r="T168" s="276"/>
      <c r="U168" s="276"/>
      <c r="V168" s="277"/>
    </row>
    <row r="169" spans="1:28" s="123" customFormat="1" ht="11.25" customHeight="1" x14ac:dyDescent="0.25">
      <c r="A169" s="80"/>
      <c r="V169" s="194"/>
    </row>
    <row r="170" spans="1:28" s="123" customFormat="1" ht="11.25" customHeight="1" x14ac:dyDescent="0.25">
      <c r="A170" s="195" t="s">
        <v>274</v>
      </c>
      <c r="B170" s="126"/>
      <c r="C170" s="126"/>
      <c r="D170" s="126"/>
      <c r="E170" s="126"/>
      <c r="F170" s="126"/>
      <c r="G170" s="126"/>
      <c r="H170" s="126"/>
      <c r="I170" s="126"/>
      <c r="J170" s="126"/>
      <c r="K170" s="126"/>
      <c r="L170" s="126"/>
      <c r="M170" s="126"/>
      <c r="N170" s="126"/>
      <c r="O170" s="126"/>
      <c r="P170" s="126"/>
      <c r="Q170" s="126"/>
      <c r="R170" s="126"/>
      <c r="S170" s="126"/>
      <c r="T170" s="126"/>
      <c r="U170" s="126"/>
      <c r="V170" s="151"/>
    </row>
    <row r="171" spans="1:28" s="123" customFormat="1" ht="12.5" x14ac:dyDescent="0.25">
      <c r="A171" s="82" t="s">
        <v>304</v>
      </c>
      <c r="B171" s="74"/>
      <c r="C171" s="74"/>
      <c r="D171" s="114"/>
      <c r="E171" s="115"/>
      <c r="F171" s="74"/>
      <c r="G171" s="74"/>
      <c r="H171" s="74"/>
      <c r="I171" s="74"/>
      <c r="J171" s="126"/>
      <c r="K171" s="74"/>
      <c r="L171" s="74"/>
      <c r="M171" s="74"/>
      <c r="N171" s="196"/>
      <c r="O171" s="196"/>
      <c r="P171" s="196"/>
      <c r="Q171" s="196"/>
      <c r="R171" s="196"/>
      <c r="S171" s="196"/>
      <c r="T171" s="197"/>
      <c r="U171" s="197"/>
      <c r="V171" s="198"/>
    </row>
    <row r="172" spans="1:28" s="123" customFormat="1" ht="12.5" x14ac:dyDescent="0.25">
      <c r="A172" s="82" t="s">
        <v>305</v>
      </c>
      <c r="B172" s="74"/>
      <c r="C172" s="74"/>
      <c r="D172" s="114"/>
      <c r="E172" s="115"/>
      <c r="F172" s="74"/>
      <c r="G172" s="74"/>
      <c r="H172" s="74"/>
      <c r="I172" s="74"/>
      <c r="J172" s="74"/>
      <c r="K172" s="74"/>
      <c r="L172" s="74"/>
      <c r="M172" s="74"/>
      <c r="N172" s="196"/>
      <c r="O172" s="196"/>
      <c r="P172" s="196"/>
      <c r="Q172" s="196"/>
      <c r="R172" s="196"/>
      <c r="S172" s="196"/>
      <c r="T172" s="197"/>
      <c r="U172" s="197"/>
      <c r="V172" s="198"/>
    </row>
    <row r="173" spans="1:28" s="123" customFormat="1" ht="12.5" x14ac:dyDescent="0.25">
      <c r="A173" s="81" t="s">
        <v>306</v>
      </c>
      <c r="B173" s="74"/>
      <c r="C173" s="74"/>
      <c r="D173" s="114"/>
      <c r="E173" s="115"/>
      <c r="F173" s="74"/>
      <c r="G173" s="74"/>
      <c r="H173" s="74"/>
      <c r="I173" s="74"/>
      <c r="J173" s="74"/>
      <c r="K173" s="74"/>
      <c r="L173" s="74"/>
      <c r="M173" s="74"/>
      <c r="N173" s="196"/>
      <c r="O173" s="196"/>
      <c r="P173" s="196"/>
      <c r="Q173" s="196"/>
      <c r="R173" s="196"/>
      <c r="S173" s="196"/>
      <c r="T173" s="197"/>
      <c r="U173" s="197"/>
      <c r="V173" s="198"/>
    </row>
    <row r="174" spans="1:28" s="123" customFormat="1" ht="11.25" customHeight="1" x14ac:dyDescent="0.25">
      <c r="A174" s="80" t="s">
        <v>290</v>
      </c>
      <c r="B174" s="78"/>
      <c r="C174" s="78"/>
      <c r="D174" s="79"/>
      <c r="E174" s="79"/>
      <c r="N174" s="199"/>
      <c r="O174" s="199"/>
      <c r="P174" s="199"/>
      <c r="Q174" s="199"/>
      <c r="R174" s="199"/>
      <c r="S174" s="199"/>
      <c r="T174" s="122"/>
      <c r="U174" s="122"/>
      <c r="V174" s="200"/>
    </row>
    <row r="175" spans="1:28" s="123" customFormat="1" ht="12.5" x14ac:dyDescent="0.25">
      <c r="A175" s="82" t="s">
        <v>307</v>
      </c>
      <c r="B175" s="74"/>
      <c r="C175" s="74"/>
      <c r="D175" s="114"/>
      <c r="E175" s="115"/>
      <c r="F175" s="74"/>
      <c r="G175" s="74"/>
      <c r="H175" s="74"/>
      <c r="I175" s="74"/>
      <c r="J175" s="74"/>
      <c r="K175" s="74"/>
      <c r="L175" s="74"/>
      <c r="M175" s="74"/>
      <c r="N175" s="196"/>
      <c r="O175" s="196"/>
      <c r="P175" s="196"/>
      <c r="Q175" s="196"/>
      <c r="R175" s="196"/>
      <c r="S175" s="196"/>
      <c r="T175" s="197"/>
      <c r="U175" s="197"/>
      <c r="V175" s="198"/>
    </row>
    <row r="176" spans="1:28" s="123" customFormat="1" ht="12.5" x14ac:dyDescent="0.25">
      <c r="A176" s="82" t="s">
        <v>308</v>
      </c>
      <c r="B176" s="74"/>
      <c r="C176" s="74"/>
      <c r="D176" s="114"/>
      <c r="E176" s="115"/>
      <c r="F176" s="74"/>
      <c r="G176" s="74"/>
      <c r="H176" s="74"/>
      <c r="I176" s="74"/>
      <c r="J176" s="74"/>
      <c r="K176" s="74"/>
      <c r="L176" s="74"/>
      <c r="M176" s="74"/>
      <c r="N176" s="196"/>
      <c r="O176" s="196"/>
      <c r="P176" s="196"/>
      <c r="Q176" s="196"/>
      <c r="R176" s="196"/>
      <c r="S176" s="196"/>
      <c r="T176" s="197"/>
      <c r="U176" s="197"/>
      <c r="V176" s="198"/>
    </row>
    <row r="177" spans="1:22" s="123" customFormat="1" ht="12.5" x14ac:dyDescent="0.25">
      <c r="A177" s="82" t="s">
        <v>309</v>
      </c>
      <c r="B177" s="74"/>
      <c r="C177" s="74"/>
      <c r="D177" s="114"/>
      <c r="E177" s="115"/>
      <c r="F177" s="74"/>
      <c r="G177" s="74"/>
      <c r="H177" s="74"/>
      <c r="I177" s="74"/>
      <c r="J177" s="74"/>
      <c r="K177" s="74"/>
      <c r="L177" s="74"/>
      <c r="M177" s="74"/>
      <c r="N177" s="196"/>
      <c r="O177" s="196"/>
      <c r="P177" s="196"/>
      <c r="Q177" s="196"/>
      <c r="R177" s="196"/>
      <c r="S177" s="196"/>
      <c r="T177" s="197"/>
      <c r="U177" s="197"/>
      <c r="V177" s="198"/>
    </row>
    <row r="178" spans="1:22" s="123" customFormat="1" ht="12.5" x14ac:dyDescent="0.25">
      <c r="A178" s="82" t="s">
        <v>275</v>
      </c>
      <c r="B178" s="74"/>
      <c r="C178" s="74"/>
      <c r="D178" s="114"/>
      <c r="E178" s="115"/>
      <c r="F178" s="74"/>
      <c r="G178" s="74"/>
      <c r="H178" s="74"/>
      <c r="I178" s="74"/>
      <c r="J178" s="74"/>
      <c r="K178" s="74"/>
      <c r="L178" s="74"/>
      <c r="M178" s="74"/>
      <c r="N178" s="196"/>
      <c r="O178" s="196"/>
      <c r="P178" s="196"/>
      <c r="Q178" s="196"/>
      <c r="R178" s="196"/>
      <c r="S178" s="196"/>
      <c r="T178" s="197"/>
      <c r="U178" s="197"/>
      <c r="V178" s="198"/>
    </row>
    <row r="179" spans="1:22" s="123" customFormat="1" ht="12.5" x14ac:dyDescent="0.25">
      <c r="A179" s="82" t="s">
        <v>310</v>
      </c>
      <c r="B179" s="74"/>
      <c r="C179" s="74"/>
      <c r="D179" s="114"/>
      <c r="E179" s="115"/>
      <c r="F179" s="74"/>
      <c r="G179" s="74"/>
      <c r="H179" s="74"/>
      <c r="I179" s="74"/>
      <c r="J179" s="74"/>
      <c r="K179" s="74"/>
      <c r="L179" s="74"/>
      <c r="M179" s="74"/>
      <c r="N179" s="196"/>
      <c r="O179" s="196"/>
      <c r="P179" s="196"/>
      <c r="Q179" s="196"/>
      <c r="R179" s="196"/>
      <c r="S179" s="196"/>
      <c r="T179" s="197"/>
      <c r="U179" s="197"/>
      <c r="V179" s="198"/>
    </row>
    <row r="180" spans="1:22" s="123" customFormat="1" ht="12.5" x14ac:dyDescent="0.25">
      <c r="A180" s="82" t="s">
        <v>276</v>
      </c>
      <c r="B180" s="74"/>
      <c r="C180" s="74"/>
      <c r="D180" s="114"/>
      <c r="E180" s="115"/>
      <c r="F180" s="74"/>
      <c r="G180" s="74"/>
      <c r="H180" s="74"/>
      <c r="I180" s="74"/>
      <c r="K180" s="74"/>
      <c r="L180" s="74"/>
      <c r="M180" s="74"/>
      <c r="N180" s="196"/>
      <c r="O180" s="196"/>
      <c r="P180" s="196"/>
      <c r="Q180" s="196"/>
      <c r="R180" s="196"/>
      <c r="S180" s="196"/>
      <c r="T180" s="197"/>
      <c r="U180" s="197"/>
      <c r="V180" s="198"/>
    </row>
    <row r="181" spans="1:22" s="123" customFormat="1" ht="11.25" customHeight="1" x14ac:dyDescent="0.25">
      <c r="A181" s="82" t="s">
        <v>311</v>
      </c>
      <c r="B181" s="74"/>
      <c r="C181" s="74"/>
      <c r="D181" s="127"/>
      <c r="E181" s="127"/>
      <c r="N181" s="199"/>
      <c r="O181" s="199"/>
      <c r="P181" s="199"/>
      <c r="Q181" s="199"/>
      <c r="R181" s="199"/>
      <c r="S181" s="199"/>
      <c r="T181" s="122"/>
      <c r="U181" s="122"/>
      <c r="V181" s="200"/>
    </row>
    <row r="182" spans="1:22" s="123" customFormat="1" ht="11.25" customHeight="1" x14ac:dyDescent="0.25">
      <c r="A182" s="82" t="s">
        <v>293</v>
      </c>
      <c r="B182" s="74"/>
      <c r="C182" s="74"/>
      <c r="D182" s="127"/>
      <c r="E182" s="127"/>
      <c r="N182" s="199"/>
      <c r="O182" s="199"/>
      <c r="P182" s="199"/>
      <c r="Q182" s="199"/>
      <c r="R182" s="199"/>
      <c r="S182" s="199"/>
      <c r="T182" s="122"/>
      <c r="U182" s="122"/>
      <c r="V182" s="200"/>
    </row>
    <row r="183" spans="1:22" s="123" customFormat="1" ht="23.25" customHeight="1" x14ac:dyDescent="0.25">
      <c r="A183" s="280" t="s">
        <v>312</v>
      </c>
      <c r="B183" s="216"/>
      <c r="C183" s="216"/>
      <c r="D183" s="216"/>
      <c r="E183" s="216"/>
      <c r="F183" s="216"/>
      <c r="G183" s="216"/>
      <c r="H183" s="216"/>
      <c r="I183" s="216"/>
      <c r="J183" s="216"/>
      <c r="K183" s="216"/>
      <c r="L183" s="216"/>
      <c r="M183" s="216"/>
      <c r="N183" s="216"/>
      <c r="O183" s="216"/>
      <c r="P183" s="216"/>
      <c r="Q183" s="216"/>
      <c r="R183" s="216"/>
      <c r="S183" s="216"/>
      <c r="T183" s="216"/>
      <c r="U183" s="216"/>
      <c r="V183" s="279"/>
    </row>
    <row r="184" spans="1:22" s="123" customFormat="1" ht="11.25" customHeight="1" x14ac:dyDescent="0.25">
      <c r="A184" s="80" t="s">
        <v>313</v>
      </c>
      <c r="B184" s="116"/>
      <c r="C184" s="78"/>
      <c r="D184" s="127"/>
      <c r="E184" s="127"/>
      <c r="N184" s="199"/>
      <c r="O184" s="199"/>
      <c r="P184" s="199"/>
      <c r="Q184" s="199"/>
      <c r="R184" s="199"/>
      <c r="S184" s="199"/>
      <c r="T184" s="122"/>
      <c r="U184" s="122"/>
      <c r="V184" s="200"/>
    </row>
    <row r="185" spans="1:22" ht="11.25" customHeight="1" x14ac:dyDescent="0.25">
      <c r="A185" s="81" t="s">
        <v>314</v>
      </c>
      <c r="J185"/>
      <c r="N185" s="202"/>
      <c r="O185" s="202"/>
      <c r="P185" s="202"/>
      <c r="Q185" s="202"/>
      <c r="R185" s="202"/>
      <c r="S185" s="202"/>
      <c r="T185" s="203"/>
      <c r="U185" s="203"/>
      <c r="V185" s="204"/>
    </row>
    <row r="186" spans="1:22" s="123" customFormat="1" ht="11.25" customHeight="1" x14ac:dyDescent="0.25">
      <c r="A186" s="82" t="s">
        <v>277</v>
      </c>
      <c r="B186" s="74"/>
      <c r="C186" s="74"/>
      <c r="D186" s="127"/>
      <c r="E186" s="127"/>
      <c r="J186" s="74"/>
      <c r="N186" s="199"/>
      <c r="O186" s="199"/>
      <c r="P186" s="199"/>
      <c r="Q186" s="199"/>
      <c r="R186" s="199"/>
      <c r="S186" s="199"/>
      <c r="T186" s="122"/>
      <c r="U186" s="122"/>
      <c r="V186" s="200"/>
    </row>
    <row r="187" spans="1:22" s="123" customFormat="1" ht="12.5" x14ac:dyDescent="0.25">
      <c r="A187" s="82" t="s">
        <v>278</v>
      </c>
      <c r="B187" s="74"/>
      <c r="C187" s="74"/>
      <c r="D187" s="114"/>
      <c r="E187" s="115"/>
      <c r="F187" s="74"/>
      <c r="G187" s="74"/>
      <c r="H187" s="74"/>
      <c r="I187" s="74"/>
      <c r="J187" s="158"/>
      <c r="K187" s="74"/>
      <c r="L187" s="74"/>
      <c r="M187" s="74"/>
      <c r="N187" s="196"/>
      <c r="O187" s="196"/>
      <c r="P187" s="196"/>
      <c r="Q187" s="196"/>
      <c r="R187" s="196"/>
      <c r="S187" s="196"/>
      <c r="T187" s="197"/>
      <c r="U187" s="197"/>
      <c r="V187" s="198"/>
    </row>
    <row r="188" spans="1:22" s="123" customFormat="1" ht="13" thickBot="1" x14ac:dyDescent="0.3">
      <c r="A188" s="143" t="s">
        <v>279</v>
      </c>
      <c r="B188" s="144"/>
      <c r="C188" s="144"/>
      <c r="D188" s="145"/>
      <c r="E188" s="146"/>
      <c r="F188" s="144"/>
      <c r="G188" s="144"/>
      <c r="H188" s="144"/>
      <c r="I188" s="144"/>
      <c r="J188" s="205"/>
      <c r="K188" s="144"/>
      <c r="L188" s="144"/>
      <c r="M188" s="144"/>
      <c r="N188" s="206"/>
      <c r="O188" s="206"/>
      <c r="P188" s="206"/>
      <c r="Q188" s="206"/>
      <c r="R188" s="206"/>
      <c r="S188" s="206"/>
      <c r="T188" s="207"/>
      <c r="U188" s="207"/>
      <c r="V188" s="208"/>
    </row>
    <row r="189" spans="1:22" ht="10.5" thickTop="1" x14ac:dyDescent="0.2"/>
    <row r="203" spans="4:22" s="123" customFormat="1" ht="12.5" x14ac:dyDescent="0.25">
      <c r="D203" s="127"/>
      <c r="E203" s="209"/>
      <c r="N203" s="210"/>
      <c r="O203" s="210"/>
      <c r="P203" s="210"/>
      <c r="Q203" s="210"/>
      <c r="R203" s="210"/>
      <c r="S203" s="210"/>
      <c r="T203" s="211"/>
      <c r="U203" s="211"/>
      <c r="V203" s="211"/>
    </row>
    <row r="204" spans="4:22" s="123" customFormat="1" ht="12.5" x14ac:dyDescent="0.25">
      <c r="D204" s="127"/>
      <c r="E204" s="209"/>
      <c r="N204" s="210"/>
      <c r="O204" s="210"/>
      <c r="P204" s="210"/>
      <c r="Q204" s="210"/>
      <c r="R204" s="210"/>
      <c r="S204" s="210"/>
      <c r="T204" s="211"/>
      <c r="U204" s="211"/>
      <c r="V204" s="211"/>
    </row>
    <row r="205" spans="4:22" s="123" customFormat="1" ht="12.5" x14ac:dyDescent="0.25">
      <c r="D205" s="127"/>
      <c r="E205" s="209"/>
      <c r="N205" s="210"/>
      <c r="O205" s="210"/>
      <c r="P205" s="210"/>
      <c r="Q205" s="210"/>
      <c r="R205" s="210"/>
      <c r="S205" s="210"/>
      <c r="T205" s="211"/>
      <c r="U205" s="211"/>
      <c r="V205" s="211"/>
    </row>
    <row r="206" spans="4:22" s="123" customFormat="1" ht="12.5" x14ac:dyDescent="0.25">
      <c r="D206" s="127"/>
      <c r="E206" s="209"/>
      <c r="N206" s="210"/>
      <c r="O206" s="210"/>
      <c r="P206" s="210"/>
      <c r="Q206" s="210"/>
      <c r="R206" s="210"/>
      <c r="S206" s="210"/>
      <c r="T206" s="211"/>
      <c r="U206" s="211"/>
      <c r="V206" s="211"/>
    </row>
    <row r="207" spans="4:22" s="123" customFormat="1" ht="12.5" x14ac:dyDescent="0.25">
      <c r="D207" s="127"/>
      <c r="E207" s="209"/>
      <c r="N207" s="210"/>
      <c r="O207" s="210"/>
      <c r="P207" s="210"/>
      <c r="Q207" s="210"/>
      <c r="R207" s="210"/>
      <c r="S207" s="210"/>
      <c r="T207" s="211"/>
      <c r="U207" s="211"/>
      <c r="V207" s="211"/>
    </row>
    <row r="208" spans="4:22" s="123" customFormat="1" ht="12.5" x14ac:dyDescent="0.25">
      <c r="D208" s="127"/>
      <c r="E208" s="209"/>
      <c r="N208" s="210"/>
      <c r="O208" s="210"/>
      <c r="P208" s="210"/>
      <c r="Q208" s="210"/>
      <c r="R208" s="210"/>
      <c r="S208" s="210"/>
      <c r="T208" s="211"/>
      <c r="U208" s="211"/>
      <c r="V208" s="211"/>
    </row>
    <row r="209" spans="4:22" s="123" customFormat="1" ht="12.5" x14ac:dyDescent="0.25">
      <c r="D209" s="127"/>
      <c r="E209" s="209"/>
      <c r="N209" s="210"/>
      <c r="O209" s="210"/>
      <c r="P209" s="210"/>
      <c r="Q209" s="210"/>
      <c r="R209" s="210"/>
      <c r="S209" s="210"/>
      <c r="T209" s="211"/>
      <c r="U209" s="211"/>
      <c r="V209" s="211"/>
    </row>
    <row r="210" spans="4:22" s="123" customFormat="1" ht="12.5" x14ac:dyDescent="0.25">
      <c r="D210" s="127"/>
      <c r="E210" s="209"/>
      <c r="N210" s="210"/>
      <c r="O210" s="210"/>
      <c r="P210" s="210"/>
      <c r="Q210" s="210"/>
      <c r="R210" s="210"/>
      <c r="S210" s="210"/>
      <c r="T210" s="211"/>
      <c r="U210" s="211"/>
      <c r="V210" s="211"/>
    </row>
    <row r="211" spans="4:22" s="123" customFormat="1" ht="12.5" x14ac:dyDescent="0.25">
      <c r="D211" s="127"/>
      <c r="E211" s="209"/>
      <c r="N211" s="210"/>
      <c r="O211" s="210"/>
      <c r="P211" s="210"/>
      <c r="Q211" s="210"/>
      <c r="R211" s="210"/>
      <c r="S211" s="210"/>
      <c r="T211" s="211"/>
      <c r="U211" s="211"/>
      <c r="V211" s="211"/>
    </row>
    <row r="212" spans="4:22" s="123" customFormat="1" ht="12.5" x14ac:dyDescent="0.25">
      <c r="D212" s="127"/>
      <c r="E212" s="209"/>
      <c r="N212" s="210"/>
      <c r="O212" s="210"/>
      <c r="P212" s="210"/>
      <c r="Q212" s="210"/>
      <c r="R212" s="210"/>
      <c r="S212" s="210"/>
      <c r="T212" s="211"/>
      <c r="U212" s="211"/>
      <c r="V212" s="211"/>
    </row>
    <row r="213" spans="4:22" s="123" customFormat="1" ht="12.5" x14ac:dyDescent="0.25">
      <c r="D213" s="127"/>
      <c r="E213" s="209"/>
      <c r="N213" s="210"/>
      <c r="O213" s="210"/>
      <c r="P213" s="210"/>
      <c r="Q213" s="210"/>
      <c r="R213" s="210"/>
      <c r="S213" s="210"/>
      <c r="T213" s="211"/>
      <c r="U213" s="211"/>
      <c r="V213" s="211"/>
    </row>
    <row r="214" spans="4:22" s="123" customFormat="1" ht="12.5" x14ac:dyDescent="0.25">
      <c r="D214" s="127"/>
      <c r="E214" s="209"/>
      <c r="N214" s="210"/>
      <c r="O214" s="210"/>
      <c r="P214" s="210"/>
      <c r="Q214" s="210"/>
      <c r="R214" s="210"/>
      <c r="S214" s="210"/>
      <c r="T214" s="211"/>
      <c r="U214" s="211"/>
      <c r="V214" s="211"/>
    </row>
    <row r="215" spans="4:22" s="123" customFormat="1" ht="12.5" x14ac:dyDescent="0.25">
      <c r="D215" s="127"/>
      <c r="E215" s="209"/>
      <c r="N215" s="210"/>
      <c r="O215" s="210"/>
      <c r="P215" s="210"/>
      <c r="Q215" s="210"/>
      <c r="R215" s="210"/>
      <c r="S215" s="210"/>
      <c r="T215" s="211"/>
      <c r="U215" s="211"/>
      <c r="V215" s="211"/>
    </row>
    <row r="216" spans="4:22" s="123" customFormat="1" ht="12.5" x14ac:dyDescent="0.25">
      <c r="D216" s="127"/>
      <c r="E216" s="209"/>
      <c r="N216" s="210"/>
      <c r="O216" s="210"/>
      <c r="P216" s="210"/>
      <c r="Q216" s="210"/>
      <c r="R216" s="210"/>
      <c r="S216" s="210"/>
      <c r="T216" s="211"/>
      <c r="U216" s="211"/>
      <c r="V216" s="211"/>
    </row>
    <row r="217" spans="4:22" s="123" customFormat="1" ht="12.5" x14ac:dyDescent="0.25">
      <c r="D217" s="127"/>
      <c r="E217" s="209"/>
      <c r="N217" s="210"/>
      <c r="O217" s="210"/>
      <c r="P217" s="210"/>
      <c r="Q217" s="210"/>
      <c r="R217" s="210"/>
      <c r="S217" s="210"/>
      <c r="T217" s="211"/>
      <c r="U217" s="211"/>
      <c r="V217" s="211"/>
    </row>
    <row r="218" spans="4:22" s="123" customFormat="1" ht="12.5" x14ac:dyDescent="0.25">
      <c r="D218" s="127"/>
      <c r="E218" s="209"/>
      <c r="N218" s="210"/>
      <c r="O218" s="210"/>
      <c r="P218" s="210"/>
      <c r="Q218" s="210"/>
      <c r="R218" s="210"/>
      <c r="S218" s="210"/>
      <c r="T218" s="211"/>
      <c r="U218" s="211"/>
      <c r="V218" s="211"/>
    </row>
    <row r="219" spans="4:22" s="123" customFormat="1" ht="12.5" x14ac:dyDescent="0.25">
      <c r="D219" s="127"/>
      <c r="E219" s="209"/>
      <c r="N219" s="210"/>
      <c r="O219" s="210"/>
      <c r="P219" s="210"/>
      <c r="Q219" s="210"/>
      <c r="R219" s="210"/>
      <c r="S219" s="210"/>
      <c r="T219" s="211"/>
      <c r="U219" s="211"/>
      <c r="V219" s="211"/>
    </row>
    <row r="220" spans="4:22" s="123" customFormat="1" ht="12.5" x14ac:dyDescent="0.25">
      <c r="D220" s="127"/>
      <c r="E220" s="209"/>
      <c r="N220" s="210"/>
      <c r="O220" s="210"/>
      <c r="P220" s="210"/>
      <c r="Q220" s="210"/>
      <c r="R220" s="210"/>
      <c r="S220" s="210"/>
      <c r="T220" s="211"/>
      <c r="U220" s="211"/>
      <c r="V220" s="211"/>
    </row>
    <row r="221" spans="4:22" s="123" customFormat="1" ht="12.5" x14ac:dyDescent="0.25">
      <c r="D221" s="127"/>
      <c r="E221" s="209"/>
      <c r="N221" s="210"/>
      <c r="O221" s="210"/>
      <c r="P221" s="210"/>
      <c r="Q221" s="210"/>
      <c r="R221" s="210"/>
      <c r="S221" s="210"/>
      <c r="T221" s="211"/>
      <c r="U221" s="211"/>
      <c r="V221" s="211"/>
    </row>
    <row r="222" spans="4:22" s="123" customFormat="1" ht="12.5" x14ac:dyDescent="0.25">
      <c r="D222" s="127"/>
      <c r="E222" s="209"/>
      <c r="N222" s="210"/>
      <c r="O222" s="210"/>
      <c r="P222" s="210"/>
      <c r="Q222" s="210"/>
      <c r="R222" s="210"/>
      <c r="S222" s="210"/>
      <c r="T222" s="211"/>
      <c r="U222" s="211"/>
      <c r="V222" s="211"/>
    </row>
    <row r="223" spans="4:22" s="123" customFormat="1" ht="12.5" x14ac:dyDescent="0.25">
      <c r="D223" s="127"/>
      <c r="E223" s="209"/>
      <c r="N223" s="210"/>
      <c r="O223" s="210"/>
      <c r="P223" s="210"/>
      <c r="Q223" s="210"/>
      <c r="R223" s="210"/>
      <c r="S223" s="210"/>
      <c r="T223" s="211"/>
      <c r="U223" s="211"/>
      <c r="V223" s="211"/>
    </row>
    <row r="224" spans="4:22" s="123" customFormat="1" ht="12.5" x14ac:dyDescent="0.25">
      <c r="D224" s="127"/>
      <c r="E224" s="209"/>
      <c r="N224" s="210"/>
      <c r="O224" s="210"/>
      <c r="P224" s="210"/>
      <c r="Q224" s="210"/>
      <c r="R224" s="210"/>
      <c r="S224" s="210"/>
      <c r="T224" s="211"/>
      <c r="U224" s="211"/>
      <c r="V224" s="211"/>
    </row>
    <row r="225" spans="4:22" s="123" customFormat="1" ht="12.5" x14ac:dyDescent="0.25">
      <c r="D225" s="127"/>
      <c r="E225" s="209"/>
      <c r="N225" s="210"/>
      <c r="O225" s="210"/>
      <c r="P225" s="210"/>
      <c r="Q225" s="210"/>
      <c r="R225" s="210"/>
      <c r="S225" s="210"/>
      <c r="T225" s="211"/>
      <c r="U225" s="211"/>
      <c r="V225" s="211"/>
    </row>
    <row r="226" spans="4:22" s="123" customFormat="1" ht="12.5" x14ac:dyDescent="0.25">
      <c r="D226" s="127"/>
      <c r="E226" s="209"/>
      <c r="N226" s="210"/>
      <c r="O226" s="210"/>
      <c r="P226" s="210"/>
      <c r="Q226" s="210"/>
      <c r="R226" s="210"/>
      <c r="S226" s="210"/>
      <c r="T226" s="211"/>
      <c r="U226" s="211"/>
      <c r="V226" s="211"/>
    </row>
    <row r="227" spans="4:22" s="123" customFormat="1" ht="12.5" x14ac:dyDescent="0.25">
      <c r="D227" s="127"/>
      <c r="E227" s="209"/>
      <c r="N227" s="210"/>
      <c r="O227" s="210"/>
      <c r="P227" s="210"/>
      <c r="Q227" s="210"/>
      <c r="R227" s="210"/>
      <c r="S227" s="210"/>
      <c r="T227" s="211"/>
      <c r="U227" s="211"/>
      <c r="V227" s="211"/>
    </row>
    <row r="228" spans="4:22" s="123" customFormat="1" ht="12.5" x14ac:dyDescent="0.25">
      <c r="D228" s="127"/>
      <c r="E228" s="209"/>
      <c r="N228" s="210"/>
      <c r="O228" s="210"/>
      <c r="P228" s="210"/>
      <c r="Q228" s="210"/>
      <c r="R228" s="210"/>
      <c r="S228" s="210"/>
      <c r="T228" s="211"/>
      <c r="U228" s="211"/>
      <c r="V228" s="211"/>
    </row>
    <row r="229" spans="4:22" s="123" customFormat="1" ht="12.5" x14ac:dyDescent="0.25">
      <c r="D229" s="127"/>
      <c r="E229" s="209"/>
      <c r="N229" s="210"/>
      <c r="O229" s="210"/>
      <c r="P229" s="210"/>
      <c r="Q229" s="210"/>
      <c r="R229" s="210"/>
      <c r="S229" s="210"/>
      <c r="T229" s="211"/>
      <c r="U229" s="211"/>
      <c r="V229" s="211"/>
    </row>
    <row r="230" spans="4:22" s="123" customFormat="1" ht="12.5" x14ac:dyDescent="0.25">
      <c r="D230" s="127"/>
      <c r="E230" s="209"/>
      <c r="N230" s="210"/>
      <c r="O230" s="210"/>
      <c r="P230" s="210"/>
      <c r="Q230" s="210"/>
      <c r="R230" s="210"/>
      <c r="S230" s="210"/>
      <c r="T230" s="211"/>
      <c r="U230" s="211"/>
      <c r="V230" s="211"/>
    </row>
    <row r="231" spans="4:22" s="123" customFormat="1" ht="12.5" x14ac:dyDescent="0.25">
      <c r="D231" s="127"/>
      <c r="E231" s="209"/>
      <c r="N231" s="210"/>
      <c r="O231" s="210"/>
      <c r="P231" s="210"/>
      <c r="Q231" s="210"/>
      <c r="R231" s="210"/>
      <c r="S231" s="210"/>
      <c r="T231" s="211"/>
      <c r="U231" s="211"/>
      <c r="V231" s="211"/>
    </row>
    <row r="232" spans="4:22" s="123" customFormat="1" ht="12.5" x14ac:dyDescent="0.25">
      <c r="D232" s="127"/>
      <c r="E232" s="209"/>
      <c r="N232" s="210"/>
      <c r="O232" s="210"/>
      <c r="P232" s="210"/>
      <c r="Q232" s="210"/>
      <c r="R232" s="210"/>
      <c r="S232" s="210"/>
      <c r="T232" s="211"/>
      <c r="U232" s="211"/>
      <c r="V232" s="211"/>
    </row>
    <row r="233" spans="4:22" s="123" customFormat="1" ht="12.5" x14ac:dyDescent="0.25">
      <c r="D233" s="127"/>
      <c r="E233" s="209"/>
      <c r="N233" s="210"/>
      <c r="O233" s="210"/>
      <c r="P233" s="210"/>
      <c r="Q233" s="210"/>
      <c r="R233" s="210"/>
      <c r="S233" s="210"/>
      <c r="T233" s="211"/>
      <c r="U233" s="211"/>
      <c r="V233" s="211"/>
    </row>
    <row r="234" spans="4:22" s="123" customFormat="1" ht="12.5" x14ac:dyDescent="0.25">
      <c r="D234" s="127"/>
      <c r="E234" s="209"/>
      <c r="N234" s="210"/>
      <c r="O234" s="210"/>
      <c r="P234" s="210"/>
      <c r="Q234" s="210"/>
      <c r="R234" s="210"/>
      <c r="S234" s="210"/>
      <c r="T234" s="211"/>
      <c r="U234" s="211"/>
      <c r="V234" s="211"/>
    </row>
    <row r="235" spans="4:22" s="123" customFormat="1" ht="12.5" x14ac:dyDescent="0.25">
      <c r="D235" s="127"/>
      <c r="E235" s="209"/>
      <c r="N235" s="210"/>
      <c r="O235" s="210"/>
      <c r="P235" s="210"/>
      <c r="Q235" s="210"/>
      <c r="R235" s="210"/>
      <c r="S235" s="210"/>
      <c r="T235" s="211"/>
      <c r="U235" s="211"/>
      <c r="V235" s="211"/>
    </row>
    <row r="236" spans="4:22" s="123" customFormat="1" ht="12.5" x14ac:dyDescent="0.25">
      <c r="D236" s="127"/>
      <c r="E236" s="209"/>
      <c r="N236" s="210"/>
      <c r="O236" s="210"/>
      <c r="P236" s="210"/>
      <c r="Q236" s="210"/>
      <c r="R236" s="210"/>
      <c r="S236" s="210"/>
      <c r="T236" s="211"/>
      <c r="U236" s="211"/>
      <c r="V236" s="211"/>
    </row>
    <row r="237" spans="4:22" s="123" customFormat="1" ht="12.5" x14ac:dyDescent="0.25">
      <c r="D237" s="127"/>
      <c r="E237" s="209"/>
      <c r="N237" s="210"/>
      <c r="O237" s="210"/>
      <c r="P237" s="210"/>
      <c r="Q237" s="210"/>
      <c r="R237" s="210"/>
      <c r="S237" s="210"/>
      <c r="T237" s="211"/>
      <c r="U237" s="211"/>
      <c r="V237" s="211"/>
    </row>
    <row r="238" spans="4:22" s="123" customFormat="1" ht="12.5" x14ac:dyDescent="0.25">
      <c r="D238" s="127"/>
      <c r="E238" s="209"/>
      <c r="N238" s="210"/>
      <c r="O238" s="210"/>
      <c r="P238" s="210"/>
      <c r="Q238" s="210"/>
      <c r="R238" s="210"/>
      <c r="S238" s="210"/>
      <c r="T238" s="211"/>
      <c r="U238" s="211"/>
      <c r="V238" s="211"/>
    </row>
    <row r="239" spans="4:22" s="123" customFormat="1" ht="12.5" x14ac:dyDescent="0.25">
      <c r="D239" s="127"/>
      <c r="E239" s="209"/>
      <c r="N239" s="210"/>
      <c r="O239" s="210"/>
      <c r="P239" s="210"/>
      <c r="Q239" s="210"/>
      <c r="R239" s="210"/>
      <c r="S239" s="210"/>
      <c r="T239" s="211"/>
      <c r="U239" s="211"/>
      <c r="V239" s="211"/>
    </row>
    <row r="240" spans="4:22" s="123" customFormat="1" ht="12.5" x14ac:dyDescent="0.25">
      <c r="D240" s="127"/>
      <c r="E240" s="209"/>
      <c r="N240" s="210"/>
      <c r="O240" s="210"/>
      <c r="P240" s="210"/>
      <c r="Q240" s="210"/>
      <c r="R240" s="210"/>
      <c r="S240" s="210"/>
      <c r="T240" s="211"/>
      <c r="U240" s="211"/>
      <c r="V240" s="211"/>
    </row>
    <row r="241" spans="4:22" s="123" customFormat="1" ht="12.5" x14ac:dyDescent="0.25">
      <c r="D241" s="127"/>
      <c r="E241" s="209"/>
      <c r="N241" s="210"/>
      <c r="O241" s="210"/>
      <c r="P241" s="210"/>
      <c r="Q241" s="210"/>
      <c r="R241" s="210"/>
      <c r="S241" s="210"/>
      <c r="T241" s="211"/>
      <c r="U241" s="211"/>
      <c r="V241" s="211"/>
    </row>
    <row r="242" spans="4:22" s="123" customFormat="1" ht="12.5" x14ac:dyDescent="0.25">
      <c r="D242" s="127"/>
      <c r="E242" s="209"/>
      <c r="N242" s="210"/>
      <c r="O242" s="210"/>
      <c r="P242" s="210"/>
      <c r="Q242" s="210"/>
      <c r="R242" s="210"/>
      <c r="S242" s="210"/>
      <c r="T242" s="211"/>
      <c r="U242" s="211"/>
      <c r="V242" s="211"/>
    </row>
    <row r="243" spans="4:22" s="123" customFormat="1" ht="12.5" x14ac:dyDescent="0.25">
      <c r="D243" s="127"/>
      <c r="E243" s="209"/>
      <c r="N243" s="210"/>
      <c r="O243" s="210"/>
      <c r="P243" s="210"/>
      <c r="Q243" s="210"/>
      <c r="R243" s="210"/>
      <c r="S243" s="210"/>
      <c r="T243" s="211"/>
      <c r="U243" s="211"/>
      <c r="V243" s="211"/>
    </row>
    <row r="244" spans="4:22" s="123" customFormat="1" ht="12.5" x14ac:dyDescent="0.25">
      <c r="D244" s="127"/>
      <c r="E244" s="209"/>
      <c r="N244" s="210"/>
      <c r="O244" s="210"/>
      <c r="P244" s="210"/>
      <c r="Q244" s="210"/>
      <c r="R244" s="210"/>
      <c r="S244" s="210"/>
      <c r="T244" s="211"/>
      <c r="U244" s="211"/>
      <c r="V244" s="211"/>
    </row>
    <row r="245" spans="4:22" s="123" customFormat="1" ht="12.5" x14ac:dyDescent="0.25">
      <c r="D245" s="127"/>
      <c r="E245" s="209"/>
      <c r="N245" s="210"/>
      <c r="O245" s="210"/>
      <c r="P245" s="210"/>
      <c r="Q245" s="210"/>
      <c r="R245" s="210"/>
      <c r="S245" s="210"/>
      <c r="T245" s="211"/>
      <c r="U245" s="211"/>
      <c r="V245" s="211"/>
    </row>
    <row r="246" spans="4:22" s="123" customFormat="1" ht="12.5" x14ac:dyDescent="0.25">
      <c r="D246" s="127"/>
      <c r="E246" s="209"/>
      <c r="N246" s="210"/>
      <c r="O246" s="210"/>
      <c r="P246" s="210"/>
      <c r="Q246" s="210"/>
      <c r="R246" s="210"/>
      <c r="S246" s="210"/>
      <c r="T246" s="211"/>
      <c r="U246" s="211"/>
      <c r="V246" s="211"/>
    </row>
    <row r="247" spans="4:22" s="123" customFormat="1" ht="12.5" x14ac:dyDescent="0.25">
      <c r="D247" s="127"/>
      <c r="E247" s="209"/>
      <c r="N247" s="210"/>
      <c r="O247" s="210"/>
      <c r="P247" s="210"/>
      <c r="Q247" s="210"/>
      <c r="R247" s="210"/>
      <c r="S247" s="210"/>
      <c r="T247" s="211"/>
      <c r="U247" s="211"/>
      <c r="V247" s="211"/>
    </row>
    <row r="248" spans="4:22" s="123" customFormat="1" ht="12.5" x14ac:dyDescent="0.25">
      <c r="D248" s="127"/>
      <c r="E248" s="209"/>
      <c r="N248" s="210"/>
      <c r="O248" s="210"/>
      <c r="P248" s="210"/>
      <c r="Q248" s="210"/>
      <c r="R248" s="210"/>
      <c r="S248" s="210"/>
      <c r="T248" s="211"/>
      <c r="U248" s="211"/>
      <c r="V248" s="211"/>
    </row>
    <row r="249" spans="4:22" s="123" customFormat="1" ht="12.5" x14ac:dyDescent="0.25">
      <c r="D249" s="127"/>
      <c r="E249" s="209"/>
      <c r="N249" s="210"/>
      <c r="O249" s="210"/>
      <c r="P249" s="210"/>
      <c r="Q249" s="210"/>
      <c r="R249" s="210"/>
      <c r="S249" s="210"/>
      <c r="T249" s="211"/>
      <c r="U249" s="211"/>
      <c r="V249" s="211"/>
    </row>
    <row r="250" spans="4:22" s="123" customFormat="1" ht="12.5" x14ac:dyDescent="0.25">
      <c r="D250" s="127"/>
      <c r="E250" s="209"/>
      <c r="N250" s="210"/>
      <c r="O250" s="210"/>
      <c r="P250" s="210"/>
      <c r="Q250" s="210"/>
      <c r="R250" s="210"/>
      <c r="S250" s="210"/>
      <c r="T250" s="211"/>
      <c r="U250" s="211"/>
      <c r="V250" s="211"/>
    </row>
    <row r="251" spans="4:22" s="123" customFormat="1" ht="12.5" x14ac:dyDescent="0.25">
      <c r="D251" s="127"/>
      <c r="E251" s="209"/>
      <c r="N251" s="210"/>
      <c r="O251" s="210"/>
      <c r="P251" s="210"/>
      <c r="Q251" s="210"/>
      <c r="R251" s="210"/>
      <c r="S251" s="210"/>
      <c r="T251" s="211"/>
      <c r="U251" s="211"/>
      <c r="V251" s="211"/>
    </row>
    <row r="252" spans="4:22" s="123" customFormat="1" ht="12.5" x14ac:dyDescent="0.25">
      <c r="D252" s="127"/>
      <c r="E252" s="209"/>
      <c r="N252" s="210"/>
      <c r="O252" s="210"/>
      <c r="P252" s="210"/>
      <c r="Q252" s="210"/>
      <c r="R252" s="210"/>
      <c r="S252" s="210"/>
      <c r="T252" s="211"/>
      <c r="U252" s="211"/>
      <c r="V252" s="211"/>
    </row>
    <row r="253" spans="4:22" s="123" customFormat="1" ht="12.5" x14ac:dyDescent="0.25">
      <c r="D253" s="127"/>
      <c r="E253" s="209"/>
      <c r="N253" s="210"/>
      <c r="O253" s="210"/>
      <c r="P253" s="210"/>
      <c r="Q253" s="210"/>
      <c r="R253" s="210"/>
      <c r="S253" s="210"/>
      <c r="T253" s="211"/>
      <c r="U253" s="211"/>
      <c r="V253" s="211"/>
    </row>
    <row r="254" spans="4:22" s="123" customFormat="1" ht="12.5" x14ac:dyDescent="0.25">
      <c r="D254" s="127"/>
      <c r="E254" s="209"/>
      <c r="N254" s="210"/>
      <c r="O254" s="210"/>
      <c r="P254" s="210"/>
      <c r="Q254" s="210"/>
      <c r="R254" s="210"/>
      <c r="S254" s="210"/>
      <c r="T254" s="211"/>
      <c r="U254" s="211"/>
      <c r="V254" s="211"/>
    </row>
    <row r="255" spans="4:22" ht="12.5" x14ac:dyDescent="0.25">
      <c r="D255" s="127"/>
      <c r="E255" s="209"/>
      <c r="T255" s="212"/>
      <c r="U255" s="212"/>
      <c r="V255" s="212"/>
    </row>
    <row r="256" spans="4:22" ht="12.5" x14ac:dyDescent="0.25">
      <c r="D256" s="127"/>
      <c r="E256" s="209"/>
      <c r="T256" s="212"/>
      <c r="U256" s="212"/>
      <c r="V256" s="212"/>
    </row>
    <row r="257" spans="4:22" ht="12.5" x14ac:dyDescent="0.25">
      <c r="D257" s="127"/>
      <c r="E257" s="209"/>
      <c r="T257" s="212"/>
      <c r="U257" s="212"/>
      <c r="V257" s="212"/>
    </row>
    <row r="258" spans="4:22" ht="12.5" x14ac:dyDescent="0.25">
      <c r="D258" s="127"/>
      <c r="E258" s="209"/>
      <c r="T258" s="212"/>
      <c r="U258" s="212"/>
      <c r="V258" s="212"/>
    </row>
    <row r="259" spans="4:22" ht="12.5" x14ac:dyDescent="0.25">
      <c r="D259" s="127"/>
      <c r="E259" s="209"/>
      <c r="T259" s="212"/>
      <c r="U259" s="212"/>
      <c r="V259" s="212"/>
    </row>
    <row r="260" spans="4:22" ht="12.5" x14ac:dyDescent="0.25">
      <c r="D260" s="127"/>
      <c r="E260" s="209"/>
      <c r="T260" s="212"/>
      <c r="U260" s="212"/>
      <c r="V260" s="212"/>
    </row>
    <row r="261" spans="4:22" x14ac:dyDescent="0.2">
      <c r="T261" s="212"/>
      <c r="U261" s="212"/>
      <c r="V261" s="212"/>
    </row>
    <row r="262" spans="4:22" x14ac:dyDescent="0.2">
      <c r="T262" s="212"/>
      <c r="U262" s="212"/>
      <c r="V262" s="212"/>
    </row>
    <row r="263" spans="4:22" x14ac:dyDescent="0.2">
      <c r="T263" s="212"/>
      <c r="U263" s="212"/>
      <c r="V263" s="212"/>
    </row>
    <row r="264" spans="4:22" x14ac:dyDescent="0.2">
      <c r="T264" s="212"/>
      <c r="U264" s="212"/>
      <c r="V264" s="212"/>
    </row>
    <row r="265" spans="4:22" x14ac:dyDescent="0.2">
      <c r="T265" s="212"/>
      <c r="U265" s="212"/>
      <c r="V265" s="212"/>
    </row>
    <row r="266" spans="4:22" x14ac:dyDescent="0.2">
      <c r="T266" s="212"/>
      <c r="U266" s="212"/>
      <c r="V266" s="212"/>
    </row>
    <row r="267" spans="4:22" x14ac:dyDescent="0.2">
      <c r="T267" s="212"/>
      <c r="U267" s="212"/>
      <c r="V267" s="212"/>
    </row>
    <row r="268" spans="4:22" x14ac:dyDescent="0.2">
      <c r="T268" s="212"/>
      <c r="U268" s="212"/>
      <c r="V268" s="212"/>
    </row>
    <row r="269" spans="4:22" x14ac:dyDescent="0.2">
      <c r="T269" s="212"/>
      <c r="U269" s="212"/>
      <c r="V269" s="212"/>
    </row>
    <row r="270" spans="4:22" x14ac:dyDescent="0.2">
      <c r="T270" s="212"/>
      <c r="U270" s="212"/>
      <c r="V270" s="212"/>
    </row>
    <row r="271" spans="4:22" x14ac:dyDescent="0.2">
      <c r="T271" s="212"/>
      <c r="U271" s="212"/>
      <c r="V271" s="212"/>
    </row>
    <row r="272" spans="4:22" x14ac:dyDescent="0.2">
      <c r="T272" s="212"/>
      <c r="U272" s="212"/>
      <c r="V272" s="212"/>
    </row>
    <row r="273" spans="20:22" x14ac:dyDescent="0.2">
      <c r="T273" s="212"/>
      <c r="U273" s="212"/>
      <c r="V273" s="212"/>
    </row>
    <row r="274" spans="20:22" x14ac:dyDescent="0.2">
      <c r="T274" s="212"/>
      <c r="U274" s="212"/>
      <c r="V274" s="212"/>
    </row>
    <row r="275" spans="20:22" x14ac:dyDescent="0.2">
      <c r="T275" s="212"/>
      <c r="U275" s="212"/>
      <c r="V275" s="212"/>
    </row>
    <row r="276" spans="20:22" x14ac:dyDescent="0.2">
      <c r="T276" s="212"/>
      <c r="U276" s="212"/>
      <c r="V276" s="212"/>
    </row>
    <row r="277" spans="20:22" x14ac:dyDescent="0.2">
      <c r="T277" s="212"/>
      <c r="U277" s="212"/>
      <c r="V277" s="212"/>
    </row>
    <row r="278" spans="20:22" x14ac:dyDescent="0.2">
      <c r="T278" s="212"/>
      <c r="U278" s="212"/>
      <c r="V278" s="212"/>
    </row>
    <row r="279" spans="20:22" x14ac:dyDescent="0.2">
      <c r="T279" s="212"/>
      <c r="U279" s="212"/>
      <c r="V279" s="212"/>
    </row>
    <row r="280" spans="20:22" x14ac:dyDescent="0.2">
      <c r="T280" s="212"/>
      <c r="U280" s="212"/>
      <c r="V280" s="212"/>
    </row>
    <row r="281" spans="20:22" x14ac:dyDescent="0.2">
      <c r="T281" s="212"/>
      <c r="U281" s="212"/>
      <c r="V281" s="212"/>
    </row>
    <row r="282" spans="20:22" x14ac:dyDescent="0.2">
      <c r="T282" s="212"/>
      <c r="U282" s="212"/>
      <c r="V282" s="212"/>
    </row>
    <row r="283" spans="20:22" x14ac:dyDescent="0.2">
      <c r="T283" s="212"/>
      <c r="U283" s="212"/>
      <c r="V283" s="212"/>
    </row>
    <row r="284" spans="20:22" x14ac:dyDescent="0.2">
      <c r="T284" s="212"/>
      <c r="U284" s="212"/>
      <c r="V284" s="212"/>
    </row>
    <row r="285" spans="20:22" x14ac:dyDescent="0.2">
      <c r="T285" s="212"/>
      <c r="U285" s="212"/>
      <c r="V285" s="212"/>
    </row>
    <row r="286" spans="20:22" x14ac:dyDescent="0.2">
      <c r="T286" s="212"/>
      <c r="U286" s="212"/>
      <c r="V286" s="212"/>
    </row>
    <row r="287" spans="20:22" x14ac:dyDescent="0.2">
      <c r="T287" s="212"/>
      <c r="U287" s="212"/>
      <c r="V287" s="212"/>
    </row>
    <row r="288" spans="20:22" x14ac:dyDescent="0.2">
      <c r="T288" s="212"/>
      <c r="U288" s="212"/>
      <c r="V288" s="212"/>
    </row>
    <row r="289" spans="20:22" x14ac:dyDescent="0.2">
      <c r="T289" s="212"/>
      <c r="U289" s="212"/>
      <c r="V289" s="212"/>
    </row>
    <row r="290" spans="20:22" x14ac:dyDescent="0.2">
      <c r="T290" s="212"/>
      <c r="U290" s="212"/>
      <c r="V290" s="212"/>
    </row>
    <row r="291" spans="20:22" x14ac:dyDescent="0.2">
      <c r="T291" s="212"/>
      <c r="U291" s="212"/>
      <c r="V291" s="212"/>
    </row>
    <row r="292" spans="20:22" x14ac:dyDescent="0.2">
      <c r="T292" s="212"/>
      <c r="U292" s="212"/>
      <c r="V292" s="212"/>
    </row>
    <row r="293" spans="20:22" x14ac:dyDescent="0.2">
      <c r="T293" s="212"/>
      <c r="U293" s="212"/>
      <c r="V293" s="212"/>
    </row>
    <row r="294" spans="20:22" x14ac:dyDescent="0.2">
      <c r="T294" s="212"/>
      <c r="U294" s="212"/>
      <c r="V294" s="212"/>
    </row>
    <row r="295" spans="20:22" x14ac:dyDescent="0.2">
      <c r="T295" s="212"/>
      <c r="U295" s="212"/>
      <c r="V295" s="212"/>
    </row>
    <row r="296" spans="20:22" x14ac:dyDescent="0.2">
      <c r="T296" s="212"/>
      <c r="U296" s="212"/>
      <c r="V296" s="212"/>
    </row>
    <row r="297" spans="20:22" x14ac:dyDescent="0.2">
      <c r="T297" s="212"/>
      <c r="U297" s="212"/>
      <c r="V297" s="212"/>
    </row>
    <row r="298" spans="20:22" x14ac:dyDescent="0.2">
      <c r="T298" s="212"/>
      <c r="U298" s="212"/>
      <c r="V298" s="212"/>
    </row>
    <row r="299" spans="20:22" x14ac:dyDescent="0.2">
      <c r="T299" s="212"/>
      <c r="U299" s="212"/>
      <c r="V299" s="212"/>
    </row>
    <row r="300" spans="20:22" x14ac:dyDescent="0.2">
      <c r="T300" s="212"/>
      <c r="U300" s="212"/>
      <c r="V300" s="212"/>
    </row>
    <row r="301" spans="20:22" x14ac:dyDescent="0.2">
      <c r="T301" s="212"/>
      <c r="U301" s="212"/>
      <c r="V301" s="212"/>
    </row>
    <row r="302" spans="20:22" x14ac:dyDescent="0.2">
      <c r="T302" s="212"/>
      <c r="U302" s="212"/>
      <c r="V302" s="212"/>
    </row>
    <row r="303" spans="20:22" x14ac:dyDescent="0.2">
      <c r="T303" s="212"/>
      <c r="U303" s="212"/>
      <c r="V303" s="212"/>
    </row>
    <row r="304" spans="20:22" x14ac:dyDescent="0.2">
      <c r="T304" s="212"/>
      <c r="U304" s="212"/>
      <c r="V304" s="212"/>
    </row>
    <row r="305" spans="20:22" x14ac:dyDescent="0.2">
      <c r="T305" s="212"/>
      <c r="U305" s="212"/>
      <c r="V305" s="212"/>
    </row>
    <row r="306" spans="20:22" x14ac:dyDescent="0.2">
      <c r="T306" s="212"/>
      <c r="U306" s="212"/>
      <c r="V306" s="212"/>
    </row>
    <row r="307" spans="20:22" x14ac:dyDescent="0.2">
      <c r="T307" s="212"/>
      <c r="U307" s="212"/>
      <c r="V307" s="212"/>
    </row>
    <row r="308" spans="20:22" x14ac:dyDescent="0.2">
      <c r="T308" s="212"/>
      <c r="U308" s="212"/>
      <c r="V308" s="212"/>
    </row>
    <row r="309" spans="20:22" x14ac:dyDescent="0.2">
      <c r="T309" s="212"/>
      <c r="U309" s="212"/>
      <c r="V309" s="212"/>
    </row>
    <row r="310" spans="20:22" x14ac:dyDescent="0.2">
      <c r="T310" s="212"/>
      <c r="U310" s="212"/>
      <c r="V310" s="212"/>
    </row>
    <row r="311" spans="20:22" x14ac:dyDescent="0.2">
      <c r="T311" s="212"/>
      <c r="U311" s="212"/>
      <c r="V311" s="212"/>
    </row>
    <row r="312" spans="20:22" x14ac:dyDescent="0.2">
      <c r="T312" s="212"/>
      <c r="U312" s="212"/>
      <c r="V312" s="212"/>
    </row>
    <row r="313" spans="20:22" x14ac:dyDescent="0.2">
      <c r="T313" s="212"/>
      <c r="U313" s="212"/>
      <c r="V313" s="212"/>
    </row>
    <row r="314" spans="20:22" x14ac:dyDescent="0.2">
      <c r="T314" s="212"/>
      <c r="U314" s="212"/>
      <c r="V314" s="212"/>
    </row>
    <row r="315" spans="20:22" x14ac:dyDescent="0.2">
      <c r="T315" s="212"/>
      <c r="U315" s="212"/>
      <c r="V315" s="212"/>
    </row>
    <row r="316" spans="20:22" x14ac:dyDescent="0.2">
      <c r="T316" s="212"/>
      <c r="U316" s="212"/>
      <c r="V316" s="212"/>
    </row>
    <row r="317" spans="20:22" x14ac:dyDescent="0.2">
      <c r="T317" s="212"/>
      <c r="U317" s="212"/>
      <c r="V317" s="212"/>
    </row>
    <row r="318" spans="20:22" x14ac:dyDescent="0.2">
      <c r="T318" s="212"/>
      <c r="U318" s="212"/>
      <c r="V318" s="212"/>
    </row>
    <row r="319" spans="20:22" x14ac:dyDescent="0.2">
      <c r="T319" s="212"/>
      <c r="U319" s="212"/>
      <c r="V319" s="212"/>
    </row>
    <row r="320" spans="20:22" x14ac:dyDescent="0.2">
      <c r="T320" s="212"/>
      <c r="U320" s="212"/>
      <c r="V320" s="212"/>
    </row>
    <row r="321" spans="20:22" x14ac:dyDescent="0.2">
      <c r="T321" s="212"/>
      <c r="U321" s="212"/>
      <c r="V321" s="212"/>
    </row>
    <row r="322" spans="20:22" x14ac:dyDescent="0.2">
      <c r="T322" s="212"/>
      <c r="U322" s="212"/>
      <c r="V322" s="212"/>
    </row>
    <row r="323" spans="20:22" x14ac:dyDescent="0.2">
      <c r="T323" s="212"/>
      <c r="U323" s="212"/>
      <c r="V323" s="212"/>
    </row>
    <row r="324" spans="20:22" x14ac:dyDescent="0.2">
      <c r="T324" s="212"/>
      <c r="U324" s="212"/>
      <c r="V324" s="212"/>
    </row>
    <row r="325" spans="20:22" x14ac:dyDescent="0.2">
      <c r="T325" s="212"/>
      <c r="U325" s="212"/>
      <c r="V325" s="212"/>
    </row>
    <row r="326" spans="20:22" x14ac:dyDescent="0.2">
      <c r="T326" s="212"/>
      <c r="U326" s="212"/>
      <c r="V326" s="212"/>
    </row>
    <row r="327" spans="20:22" x14ac:dyDescent="0.2">
      <c r="T327" s="212"/>
      <c r="U327" s="212"/>
      <c r="V327" s="212"/>
    </row>
    <row r="328" spans="20:22" x14ac:dyDescent="0.2">
      <c r="T328" s="212"/>
      <c r="U328" s="212"/>
      <c r="V328" s="212"/>
    </row>
    <row r="329" spans="20:22" x14ac:dyDescent="0.2">
      <c r="T329" s="212"/>
      <c r="U329" s="212"/>
      <c r="V329" s="212"/>
    </row>
    <row r="330" spans="20:22" x14ac:dyDescent="0.2">
      <c r="T330" s="212"/>
      <c r="U330" s="212"/>
      <c r="V330" s="212"/>
    </row>
    <row r="331" spans="20:22" x14ac:dyDescent="0.2">
      <c r="T331" s="212"/>
      <c r="U331" s="212"/>
      <c r="V331" s="212"/>
    </row>
    <row r="332" spans="20:22" x14ac:dyDescent="0.2">
      <c r="T332" s="212"/>
      <c r="U332" s="212"/>
      <c r="V332" s="212"/>
    </row>
    <row r="333" spans="20:22" x14ac:dyDescent="0.2">
      <c r="T333" s="212"/>
      <c r="U333" s="212"/>
      <c r="V333" s="212"/>
    </row>
    <row r="334" spans="20:22" x14ac:dyDescent="0.2">
      <c r="T334" s="212"/>
      <c r="U334" s="212"/>
      <c r="V334" s="212"/>
    </row>
    <row r="335" spans="20:22" x14ac:dyDescent="0.2">
      <c r="T335" s="212"/>
      <c r="U335" s="212"/>
      <c r="V335" s="212"/>
    </row>
    <row r="336" spans="20:22" x14ac:dyDescent="0.2">
      <c r="T336" s="212"/>
      <c r="U336" s="212"/>
      <c r="V336" s="212"/>
    </row>
    <row r="337" spans="20:22" x14ac:dyDescent="0.2">
      <c r="T337" s="212"/>
      <c r="U337" s="212"/>
      <c r="V337" s="212"/>
    </row>
    <row r="338" spans="20:22" x14ac:dyDescent="0.2">
      <c r="T338" s="212"/>
      <c r="U338" s="212"/>
      <c r="V338" s="212"/>
    </row>
    <row r="339" spans="20:22" x14ac:dyDescent="0.2">
      <c r="T339" s="212"/>
      <c r="U339" s="212"/>
      <c r="V339" s="212"/>
    </row>
    <row r="340" spans="20:22" x14ac:dyDescent="0.2">
      <c r="T340" s="212"/>
      <c r="U340" s="212"/>
      <c r="V340" s="212"/>
    </row>
    <row r="341" spans="20:22" x14ac:dyDescent="0.2">
      <c r="T341" s="212"/>
      <c r="U341" s="212"/>
      <c r="V341" s="212"/>
    </row>
    <row r="342" spans="20:22" x14ac:dyDescent="0.2">
      <c r="T342" s="212"/>
      <c r="U342" s="212"/>
      <c r="V342" s="212"/>
    </row>
    <row r="343" spans="20:22" x14ac:dyDescent="0.2">
      <c r="T343" s="212"/>
      <c r="U343" s="212"/>
      <c r="V343" s="212"/>
    </row>
    <row r="344" spans="20:22" x14ac:dyDescent="0.2">
      <c r="T344" s="212"/>
      <c r="U344" s="212"/>
      <c r="V344" s="212"/>
    </row>
    <row r="345" spans="20:22" x14ac:dyDescent="0.2">
      <c r="T345" s="212"/>
      <c r="U345" s="212"/>
      <c r="V345" s="212"/>
    </row>
    <row r="346" spans="20:22" x14ac:dyDescent="0.2">
      <c r="T346" s="212"/>
      <c r="U346" s="212"/>
      <c r="V346" s="212"/>
    </row>
    <row r="347" spans="20:22" x14ac:dyDescent="0.2">
      <c r="T347" s="212"/>
      <c r="U347" s="212"/>
      <c r="V347" s="212"/>
    </row>
    <row r="348" spans="20:22" x14ac:dyDescent="0.2">
      <c r="T348" s="212"/>
      <c r="U348" s="212"/>
      <c r="V348" s="212"/>
    </row>
    <row r="349" spans="20:22" x14ac:dyDescent="0.2">
      <c r="T349" s="212"/>
      <c r="U349" s="212"/>
      <c r="V349" s="212"/>
    </row>
    <row r="350" spans="20:22" x14ac:dyDescent="0.2">
      <c r="T350" s="212"/>
      <c r="U350" s="212"/>
      <c r="V350" s="212"/>
    </row>
    <row r="351" spans="20:22" x14ac:dyDescent="0.2">
      <c r="T351" s="212"/>
      <c r="U351" s="212"/>
      <c r="V351" s="212"/>
    </row>
    <row r="352" spans="20:22" x14ac:dyDescent="0.2">
      <c r="T352" s="212"/>
      <c r="U352" s="212"/>
      <c r="V352" s="212"/>
    </row>
    <row r="353" spans="20:22" x14ac:dyDescent="0.2">
      <c r="T353" s="212"/>
      <c r="U353" s="212"/>
      <c r="V353" s="212"/>
    </row>
    <row r="354" spans="20:22" x14ac:dyDescent="0.2">
      <c r="T354" s="212"/>
      <c r="U354" s="212"/>
      <c r="V354" s="212"/>
    </row>
    <row r="355" spans="20:22" x14ac:dyDescent="0.2">
      <c r="T355" s="212"/>
      <c r="U355" s="212"/>
      <c r="V355" s="212"/>
    </row>
    <row r="356" spans="20:22" x14ac:dyDescent="0.2">
      <c r="T356" s="212"/>
      <c r="U356" s="212"/>
      <c r="V356" s="212"/>
    </row>
    <row r="357" spans="20:22" x14ac:dyDescent="0.2">
      <c r="T357" s="212"/>
      <c r="U357" s="212"/>
      <c r="V357" s="212"/>
    </row>
    <row r="358" spans="20:22" x14ac:dyDescent="0.2">
      <c r="T358" s="212"/>
      <c r="U358" s="212"/>
      <c r="V358" s="212"/>
    </row>
    <row r="359" spans="20:22" x14ac:dyDescent="0.2">
      <c r="T359" s="212"/>
      <c r="U359" s="212"/>
      <c r="V359" s="212"/>
    </row>
    <row r="360" spans="20:22" x14ac:dyDescent="0.2">
      <c r="T360" s="212"/>
      <c r="U360" s="212"/>
      <c r="V360" s="212"/>
    </row>
    <row r="361" spans="20:22" x14ac:dyDescent="0.2">
      <c r="T361" s="212"/>
      <c r="U361" s="212"/>
      <c r="V361" s="212"/>
    </row>
    <row r="362" spans="20:22" x14ac:dyDescent="0.2">
      <c r="T362" s="212"/>
      <c r="U362" s="212"/>
      <c r="V362" s="212"/>
    </row>
    <row r="363" spans="20:22" x14ac:dyDescent="0.2">
      <c r="T363" s="212"/>
      <c r="U363" s="212"/>
      <c r="V363" s="212"/>
    </row>
    <row r="364" spans="20:22" x14ac:dyDescent="0.2">
      <c r="T364" s="212"/>
      <c r="U364" s="212"/>
      <c r="V364" s="212"/>
    </row>
    <row r="365" spans="20:22" x14ac:dyDescent="0.2">
      <c r="T365" s="212"/>
      <c r="U365" s="212"/>
      <c r="V365" s="212"/>
    </row>
    <row r="366" spans="20:22" x14ac:dyDescent="0.2">
      <c r="T366" s="212"/>
      <c r="U366" s="212"/>
      <c r="V366" s="212"/>
    </row>
    <row r="367" spans="20:22" x14ac:dyDescent="0.2">
      <c r="T367" s="212"/>
      <c r="U367" s="212"/>
      <c r="V367" s="212"/>
    </row>
    <row r="368" spans="20:22" x14ac:dyDescent="0.2">
      <c r="T368" s="212"/>
      <c r="U368" s="212"/>
      <c r="V368" s="212"/>
    </row>
    <row r="369" spans="20:22" x14ac:dyDescent="0.2">
      <c r="T369" s="212"/>
      <c r="U369" s="212"/>
      <c r="V369" s="212"/>
    </row>
    <row r="370" spans="20:22" x14ac:dyDescent="0.2">
      <c r="T370" s="212"/>
      <c r="U370" s="212"/>
      <c r="V370" s="212"/>
    </row>
    <row r="371" spans="20:22" x14ac:dyDescent="0.2">
      <c r="T371" s="212"/>
      <c r="U371" s="212"/>
      <c r="V371" s="212"/>
    </row>
    <row r="372" spans="20:22" x14ac:dyDescent="0.2">
      <c r="T372" s="212"/>
      <c r="U372" s="212"/>
      <c r="V372" s="212"/>
    </row>
    <row r="373" spans="20:22" x14ac:dyDescent="0.2">
      <c r="T373" s="212"/>
      <c r="U373" s="212"/>
      <c r="V373" s="212"/>
    </row>
    <row r="374" spans="20:22" x14ac:dyDescent="0.2">
      <c r="T374" s="212"/>
      <c r="U374" s="212"/>
      <c r="V374" s="212"/>
    </row>
    <row r="375" spans="20:22" x14ac:dyDescent="0.2">
      <c r="T375" s="212"/>
      <c r="U375" s="212"/>
      <c r="V375" s="212"/>
    </row>
    <row r="376" spans="20:22" x14ac:dyDescent="0.2">
      <c r="T376" s="212"/>
      <c r="U376" s="212"/>
      <c r="V376" s="212"/>
    </row>
    <row r="377" spans="20:22" x14ac:dyDescent="0.2">
      <c r="T377" s="212"/>
      <c r="U377" s="212"/>
      <c r="V377" s="212"/>
    </row>
    <row r="378" spans="20:22" x14ac:dyDescent="0.2">
      <c r="T378" s="212"/>
      <c r="U378" s="212"/>
      <c r="V378" s="212"/>
    </row>
    <row r="379" spans="20:22" x14ac:dyDescent="0.2">
      <c r="T379" s="212"/>
      <c r="U379" s="212"/>
      <c r="V379" s="212"/>
    </row>
    <row r="380" spans="20:22" x14ac:dyDescent="0.2">
      <c r="T380" s="212"/>
      <c r="U380" s="212"/>
      <c r="V380" s="212"/>
    </row>
    <row r="381" spans="20:22" x14ac:dyDescent="0.2">
      <c r="T381" s="212"/>
      <c r="U381" s="212"/>
      <c r="V381" s="212"/>
    </row>
    <row r="382" spans="20:22" x14ac:dyDescent="0.2">
      <c r="T382" s="212"/>
      <c r="U382" s="212"/>
      <c r="V382" s="212"/>
    </row>
    <row r="383" spans="20:22" x14ac:dyDescent="0.2">
      <c r="T383" s="212"/>
      <c r="U383" s="212"/>
      <c r="V383" s="212"/>
    </row>
    <row r="384" spans="20:22" x14ac:dyDescent="0.2">
      <c r="T384" s="212"/>
      <c r="U384" s="212"/>
      <c r="V384" s="212"/>
    </row>
    <row r="385" spans="20:22" x14ac:dyDescent="0.2">
      <c r="T385" s="212"/>
      <c r="U385" s="212"/>
      <c r="V385" s="212"/>
    </row>
    <row r="386" spans="20:22" x14ac:dyDescent="0.2">
      <c r="T386" s="212"/>
      <c r="U386" s="212"/>
      <c r="V386" s="212"/>
    </row>
    <row r="387" spans="20:22" x14ac:dyDescent="0.2">
      <c r="T387" s="212"/>
      <c r="U387" s="212"/>
      <c r="V387" s="212"/>
    </row>
    <row r="388" spans="20:22" x14ac:dyDescent="0.2">
      <c r="T388" s="212"/>
      <c r="U388" s="212"/>
      <c r="V388" s="212"/>
    </row>
    <row r="389" spans="20:22" x14ac:dyDescent="0.2">
      <c r="T389" s="212"/>
      <c r="U389" s="212"/>
      <c r="V389" s="212"/>
    </row>
    <row r="390" spans="20:22" x14ac:dyDescent="0.2">
      <c r="T390" s="212"/>
      <c r="U390" s="212"/>
      <c r="V390" s="212"/>
    </row>
    <row r="391" spans="20:22" x14ac:dyDescent="0.2">
      <c r="T391" s="212"/>
      <c r="U391" s="212"/>
      <c r="V391" s="212"/>
    </row>
    <row r="392" spans="20:22" x14ac:dyDescent="0.2">
      <c r="T392" s="212"/>
      <c r="U392" s="212"/>
      <c r="V392" s="212"/>
    </row>
    <row r="393" spans="20:22" x14ac:dyDescent="0.2">
      <c r="T393" s="212"/>
      <c r="U393" s="212"/>
      <c r="V393" s="212"/>
    </row>
    <row r="394" spans="20:22" x14ac:dyDescent="0.2">
      <c r="T394" s="212"/>
      <c r="U394" s="212"/>
      <c r="V394" s="212"/>
    </row>
    <row r="395" spans="20:22" x14ac:dyDescent="0.2">
      <c r="T395" s="212"/>
      <c r="U395" s="212"/>
      <c r="V395" s="212"/>
    </row>
    <row r="396" spans="20:22" x14ac:dyDescent="0.2">
      <c r="T396" s="212"/>
      <c r="U396" s="212"/>
      <c r="V396" s="212"/>
    </row>
    <row r="397" spans="20:22" x14ac:dyDescent="0.2">
      <c r="T397" s="212"/>
      <c r="U397" s="212"/>
      <c r="V397" s="212"/>
    </row>
    <row r="398" spans="20:22" x14ac:dyDescent="0.2">
      <c r="T398" s="212"/>
      <c r="U398" s="212"/>
      <c r="V398" s="212"/>
    </row>
    <row r="399" spans="20:22" x14ac:dyDescent="0.2">
      <c r="T399" s="212"/>
      <c r="U399" s="212"/>
      <c r="V399" s="212"/>
    </row>
    <row r="400" spans="20:22" x14ac:dyDescent="0.2">
      <c r="T400" s="212"/>
      <c r="U400" s="212"/>
      <c r="V400" s="212"/>
    </row>
    <row r="401" spans="20:22" x14ac:dyDescent="0.2">
      <c r="T401" s="212"/>
      <c r="U401" s="212"/>
      <c r="V401" s="212"/>
    </row>
    <row r="402" spans="20:22" x14ac:dyDescent="0.2">
      <c r="T402" s="212"/>
      <c r="U402" s="212"/>
      <c r="V402" s="212"/>
    </row>
    <row r="403" spans="20:22" x14ac:dyDescent="0.2">
      <c r="T403" s="212"/>
      <c r="U403" s="212"/>
      <c r="V403" s="212"/>
    </row>
    <row r="404" spans="20:22" x14ac:dyDescent="0.2">
      <c r="T404" s="212"/>
      <c r="U404" s="212"/>
      <c r="V404" s="212"/>
    </row>
    <row r="405" spans="20:22" x14ac:dyDescent="0.2">
      <c r="T405" s="212"/>
      <c r="U405" s="212"/>
      <c r="V405" s="212"/>
    </row>
    <row r="406" spans="20:22" x14ac:dyDescent="0.2">
      <c r="T406" s="212"/>
      <c r="U406" s="212"/>
      <c r="V406" s="212"/>
    </row>
    <row r="407" spans="20:22" x14ac:dyDescent="0.2">
      <c r="T407" s="212"/>
      <c r="U407" s="212"/>
      <c r="V407" s="212"/>
    </row>
    <row r="408" spans="20:22" x14ac:dyDescent="0.2">
      <c r="T408" s="212"/>
      <c r="U408" s="212"/>
      <c r="V408" s="212"/>
    </row>
    <row r="409" spans="20:22" x14ac:dyDescent="0.2">
      <c r="T409" s="212"/>
      <c r="U409" s="212"/>
      <c r="V409" s="212"/>
    </row>
    <row r="410" spans="20:22" x14ac:dyDescent="0.2">
      <c r="T410" s="212"/>
      <c r="U410" s="212"/>
      <c r="V410" s="212"/>
    </row>
    <row r="411" spans="20:22" x14ac:dyDescent="0.2">
      <c r="T411" s="212"/>
      <c r="U411" s="212"/>
      <c r="V411" s="212"/>
    </row>
    <row r="412" spans="20:22" x14ac:dyDescent="0.2">
      <c r="T412" s="212"/>
      <c r="U412" s="212"/>
      <c r="V412" s="212"/>
    </row>
    <row r="413" spans="20:22" x14ac:dyDescent="0.2">
      <c r="T413" s="212"/>
      <c r="U413" s="212"/>
      <c r="V413" s="212"/>
    </row>
    <row r="414" spans="20:22" x14ac:dyDescent="0.2">
      <c r="T414" s="212"/>
      <c r="U414" s="212"/>
      <c r="V414" s="212"/>
    </row>
    <row r="415" spans="20:22" x14ac:dyDescent="0.2">
      <c r="T415" s="212"/>
      <c r="U415" s="212"/>
      <c r="V415" s="212"/>
    </row>
    <row r="416" spans="20:22" x14ac:dyDescent="0.2">
      <c r="T416" s="212"/>
      <c r="U416" s="212"/>
      <c r="V416" s="212"/>
    </row>
    <row r="417" spans="20:22" x14ac:dyDescent="0.2">
      <c r="T417" s="212"/>
      <c r="U417" s="212"/>
      <c r="V417" s="212"/>
    </row>
    <row r="418" spans="20:22" x14ac:dyDescent="0.2">
      <c r="T418" s="212"/>
      <c r="U418" s="212"/>
      <c r="V418" s="212"/>
    </row>
    <row r="419" spans="20:22" x14ac:dyDescent="0.2">
      <c r="T419" s="212"/>
      <c r="U419" s="212"/>
      <c r="V419" s="212"/>
    </row>
    <row r="420" spans="20:22" x14ac:dyDescent="0.2">
      <c r="T420" s="212"/>
      <c r="U420" s="212"/>
      <c r="V420" s="212"/>
    </row>
    <row r="421" spans="20:22" x14ac:dyDescent="0.2">
      <c r="T421" s="212"/>
      <c r="U421" s="212"/>
      <c r="V421" s="212"/>
    </row>
    <row r="422" spans="20:22" x14ac:dyDescent="0.2">
      <c r="T422" s="212"/>
      <c r="U422" s="212"/>
      <c r="V422" s="212"/>
    </row>
    <row r="423" spans="20:22" x14ac:dyDescent="0.2">
      <c r="T423" s="212"/>
      <c r="U423" s="212"/>
      <c r="V423" s="212"/>
    </row>
    <row r="424" spans="20:22" x14ac:dyDescent="0.2">
      <c r="T424" s="212"/>
      <c r="U424" s="212"/>
      <c r="V424" s="212"/>
    </row>
    <row r="425" spans="20:22" x14ac:dyDescent="0.2">
      <c r="T425" s="212"/>
      <c r="U425" s="212"/>
      <c r="V425" s="212"/>
    </row>
    <row r="426" spans="20:22" x14ac:dyDescent="0.2">
      <c r="T426" s="212"/>
      <c r="U426" s="212"/>
      <c r="V426" s="212"/>
    </row>
  </sheetData>
  <mergeCells count="9">
    <mergeCell ref="M3:R3"/>
    <mergeCell ref="M4:N4"/>
    <mergeCell ref="O4:R4"/>
    <mergeCell ref="O143:W145"/>
    <mergeCell ref="B8:C8"/>
    <mergeCell ref="B9:C9"/>
    <mergeCell ref="A168:V168"/>
    <mergeCell ref="A167:V167"/>
    <mergeCell ref="A183:V183"/>
  </mergeCells>
  <phoneticPr fontId="0" type="noConversion"/>
  <pageMargins left="0.75" right="0.75" top="0.33" bottom="0.81" header="0.22" footer="0.5"/>
  <pageSetup scale="62" fitToHeight="4" orientation="landscape" r:id="rId1"/>
  <headerFooter alignWithMargins="0">
    <oddFooter>&amp;LINTERIM FINAL - Fall 2011
Hawai'i DPH&amp;CPage &amp;P of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Batch Test Leaching Model</vt:lpstr>
      <vt:lpstr>Constants</vt:lpstr>
      <vt:lpstr>'Batch Test Leaching Model'!Print_Area</vt:lpstr>
      <vt:lpstr>Constants!Print_Titles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Hawaii Department of Health</dc:creator>
  <cp:lastModifiedBy>Honua</cp:lastModifiedBy>
  <cp:lastPrinted>2011-11-25T20:52:07Z</cp:lastPrinted>
  <dcterms:created xsi:type="dcterms:W3CDTF">2000-03-28T21:52:37Z</dcterms:created>
  <dcterms:modified xsi:type="dcterms:W3CDTF">2024-10-26T00:25:22Z</dcterms:modified>
</cp:coreProperties>
</file>